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827"/>
  <workbookPr/>
  <mc:AlternateContent xmlns:mc="http://schemas.openxmlformats.org/markup-compatibility/2006">
    <mc:Choice Requires="x15">
      <x15ac:absPath xmlns:x15ac="http://schemas.microsoft.com/office/spreadsheetml/2010/11/ac" url="C:\Users\loren\Desktop\casa\Chapter1_JMCBrevision\Final Version\to submit\"/>
    </mc:Choice>
  </mc:AlternateContent>
  <xr:revisionPtr revIDLastSave="0" documentId="8_{4504D1A8-608A-40B6-B132-677BF13D361F}" xr6:coauthVersionLast="45" xr6:coauthVersionMax="45" xr10:uidLastSave="{00000000-0000-0000-0000-000000000000}"/>
  <bookViews>
    <workbookView xWindow="-120" yWindow="-120" windowWidth="20730" windowHeight="11160" firstSheet="7" activeTab="11" xr2:uid="{00000000-000D-0000-FFFF-FFFF00000000}"/>
  </bookViews>
  <sheets>
    <sheet name="Shiller" sheetId="9" r:id="rId1"/>
    <sheet name="FRED" sheetId="8" r:id="rId2"/>
    <sheet name="Annual Data" sheetId="3" r:id="rId3"/>
    <sheet name="Monthly Data" sheetId="7" r:id="rId4"/>
    <sheet name="Results" sheetId="10" r:id="rId5"/>
    <sheet name="Livingston" sheetId="11" r:id="rId6"/>
    <sheet name="Livingston1990-2003" sheetId="12" r:id="rId7"/>
    <sheet name="Livingston2004-today" sheetId="13" r:id="rId8"/>
    <sheet name="term_premium" sheetId="17" r:id="rId9"/>
    <sheet name="LivingstonCPI" sheetId="16" r:id="rId10"/>
    <sheet name="Totale" sheetId="18" r:id="rId11"/>
    <sheet name="Results-timevarying" sheetId="15" r:id="rId12"/>
  </sheets>
  <externalReferences>
    <externalReference r:id="rId13"/>
    <externalReference r:id="rId14"/>
    <externalReference r:id="rId15"/>
  </externalReferences>
  <definedNames>
    <definedName name="__123Graph_A" localSheetId="0" hidden="1">Shiller!#REF!</definedName>
    <definedName name="__123Graph_A" hidden="1">[1]Financial_Data!#REF!</definedName>
    <definedName name="__123Graph_X" hidden="1">Shiller!$A$9:$A$138</definedName>
    <definedName name="_xlnm._FilterDatabase" localSheetId="1" hidden="1">FRED!$H$15:$H$987</definedName>
    <definedName name="_xlnm._FilterDatabase" localSheetId="3" hidden="1">'Monthly Data'!$A$2:$A$949</definedName>
    <definedName name="_Regression_Int" localSheetId="0" hidden="1">1</definedName>
    <definedName name="_Regression_Out" localSheetId="0" hidden="1">Shiller!#REF!</definedName>
    <definedName name="_Regression_Out" hidden="1">[1]Financial_Data!#REF!</definedName>
    <definedName name="_Regression_X" hidden="1">Shiller!$U$37:$U$116</definedName>
    <definedName name="_Regression_Y" hidden="1">Shiller!$W$37:$W$116</definedName>
    <definedName name="AMEDIAN">Livingston!$A$1:$C$78</definedName>
    <definedName name="average2.1calc">OFFSET([2]Calculations!$B$73,0,[2]Calculations!$B$60,1,[2]Calculations!$B$61)</definedName>
    <definedName name="average2.1series">OFFSET([2]Calculations!$B$74,0,[2]Calculations!$B$60,1,[2]Calculations!$B$61)</definedName>
    <definedName name="average3.1calc">OFFSET([2]Calculations!$B$79,0,[2]Calculations!$B$60,1,[2]Calculations!$B$61)</definedName>
    <definedName name="average3.1series">OFFSET([2]Calculations!$B$80,0,[2]Calculations!$B$60,1,[2]Calculations!$B$61)</definedName>
    <definedName name="average4.1calculation">OFFSET([2]Calculations!$B$85,0,[2]Calculations!$B$60,1,[2]Calculations!$B$61)</definedName>
    <definedName name="average4.1series">OFFSET([2]Calculations!$B$86,0,[2]Calculations!$B$60,1,[2]Calculations!$B$61)</definedName>
    <definedName name="base_year_dropdown">OFFSET([2]Calculations!$V$120,MAX([2]Calculations!$B$50,[2]Calculations!$B$57)-1,0,MAX([2]Calculations!$B$52-MAX([2]Calculations!$B$50,[2]Calculations!$B$57)+1,1),1)</definedName>
    <definedName name="base_year_selection">OFFSET([2]Calculations!$A$120,MAX([2]Calculations!$B$50,[2]Calculations!$B$57)-1,0,MAX([2]Calculations!$B$52-MAX([2]Calculations!$B$50,[2]Calculations!$B$57)+1,1),1)</definedName>
    <definedName name="Series1.1">OFFSET([2]Calculations!$B$65,0,[2]Calculations!$B$60,1,[2]Calculations!$B$61)</definedName>
    <definedName name="Series1.2">OFFSET([2]Calculations!$B$66,0,[2]Calculations!$B$60,1,[2]Calculations!$B$61)</definedName>
    <definedName name="Series1.3">OFFSET([2]Calculations!$B$67,0,[2]Calculations!$B$60,1,[2]Calculations!$B$61)</definedName>
    <definedName name="Series2.1">OFFSET([2]Calculations!$B$72,0,[2]Calculations!$B$60,1,[2]Calculations!$B$61)</definedName>
    <definedName name="Series3.1">OFFSET([2]Calculations!$B$78,0,[2]Calculations!$B$60,1,[2]Calculations!$B$61)</definedName>
    <definedName name="Series4.1">OFFSET([2]Calculations!$B$84,0,[2]Calculations!$B$60,1,[2]Calculations!$B$61)</definedName>
    <definedName name="Years1">OFFSET([2]Calculations!$B$64,0,[2]Calculations!$B$60,1,[2]Calculations!$B$61)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D2" i="15" l="1"/>
  <c r="B2" i="15"/>
  <c r="B7" i="15"/>
  <c r="G3" i="10" l="1"/>
  <c r="A130" i="18" l="1"/>
  <c r="A131" i="18"/>
  <c r="A132" i="18"/>
  <c r="A133" i="18"/>
  <c r="A134" i="18"/>
  <c r="A107" i="18"/>
  <c r="A108" i="18"/>
  <c r="A109" i="18"/>
  <c r="A110" i="18"/>
  <c r="A111" i="18"/>
  <c r="A112" i="18"/>
  <c r="A113" i="18"/>
  <c r="A114" i="18"/>
  <c r="A115" i="18"/>
  <c r="A116" i="18"/>
  <c r="A117" i="18"/>
  <c r="A118" i="18"/>
  <c r="A119" i="18"/>
  <c r="A120" i="18"/>
  <c r="A121" i="18"/>
  <c r="A122" i="18"/>
  <c r="A123" i="18"/>
  <c r="A124" i="18"/>
  <c r="A125" i="18"/>
  <c r="A126" i="18"/>
  <c r="A127" i="18"/>
  <c r="A128" i="18"/>
  <c r="A129" i="18"/>
  <c r="A106" i="18"/>
  <c r="A103" i="18"/>
  <c r="A104" i="18"/>
  <c r="A105" i="18"/>
  <c r="A80" i="18"/>
  <c r="A81" i="18"/>
  <c r="A82" i="18"/>
  <c r="A83" i="18"/>
  <c r="A84" i="18"/>
  <c r="A85" i="18"/>
  <c r="A86" i="18"/>
  <c r="A87" i="18"/>
  <c r="A88" i="18"/>
  <c r="A89" i="18"/>
  <c r="A90" i="18"/>
  <c r="A91" i="18"/>
  <c r="A92" i="18"/>
  <c r="A93" i="18"/>
  <c r="A94" i="18"/>
  <c r="A95" i="18"/>
  <c r="A96" i="18"/>
  <c r="A97" i="18"/>
  <c r="A98" i="18"/>
  <c r="A99" i="18"/>
  <c r="A100" i="18"/>
  <c r="A101" i="18"/>
  <c r="A102" i="18"/>
  <c r="A79" i="18"/>
  <c r="A37" i="18"/>
  <c r="A38" i="18"/>
  <c r="A39" i="18"/>
  <c r="A40" i="18"/>
  <c r="A41" i="18"/>
  <c r="A42" i="18"/>
  <c r="A43" i="18"/>
  <c r="A44" i="18"/>
  <c r="A45" i="18"/>
  <c r="A46" i="18"/>
  <c r="A47" i="18"/>
  <c r="A48" i="18"/>
  <c r="A49" i="18"/>
  <c r="A50" i="18"/>
  <c r="A51" i="18"/>
  <c r="A52" i="18"/>
  <c r="A53" i="18"/>
  <c r="A54" i="18"/>
  <c r="A55" i="18"/>
  <c r="A56" i="18"/>
  <c r="A57" i="18"/>
  <c r="A58" i="18"/>
  <c r="A59" i="18"/>
  <c r="A60" i="18"/>
  <c r="A61" i="18"/>
  <c r="A62" i="18"/>
  <c r="A63" i="18"/>
  <c r="A64" i="18"/>
  <c r="A65" i="18"/>
  <c r="A66" i="18"/>
  <c r="A67" i="18"/>
  <c r="A68" i="18"/>
  <c r="A69" i="18"/>
  <c r="A70" i="18"/>
  <c r="A71" i="18"/>
  <c r="A72" i="18"/>
  <c r="A73" i="18"/>
  <c r="A74" i="18"/>
  <c r="A75" i="18"/>
  <c r="A76" i="18"/>
  <c r="A77" i="18"/>
  <c r="A78" i="18"/>
  <c r="A3" i="18"/>
  <c r="A4" i="18"/>
  <c r="A5" i="18"/>
  <c r="A6" i="18"/>
  <c r="A7" i="18"/>
  <c r="A8" i="18"/>
  <c r="A9" i="18"/>
  <c r="A10" i="18"/>
  <c r="A11" i="18"/>
  <c r="A12" i="18"/>
  <c r="A13" i="18"/>
  <c r="A14" i="18"/>
  <c r="A15" i="18"/>
  <c r="A16" i="18"/>
  <c r="A17" i="18"/>
  <c r="A18" i="18"/>
  <c r="A19" i="18"/>
  <c r="A20" i="18"/>
  <c r="A21" i="18"/>
  <c r="A22" i="18"/>
  <c r="A23" i="18"/>
  <c r="A24" i="18"/>
  <c r="A25" i="18"/>
  <c r="A26" i="18"/>
  <c r="A27" i="18"/>
  <c r="A28" i="18"/>
  <c r="A29" i="18"/>
  <c r="A30" i="18"/>
  <c r="A31" i="18"/>
  <c r="A32" i="18"/>
  <c r="A33" i="18"/>
  <c r="A34" i="18"/>
  <c r="A35" i="18"/>
  <c r="A36" i="18"/>
  <c r="A2" i="18"/>
  <c r="B3" i="10" l="1"/>
  <c r="D39" i="17" l="1"/>
  <c r="D105" i="18" s="1"/>
  <c r="D43" i="17"/>
  <c r="D109" i="18" s="1"/>
  <c r="D47" i="17"/>
  <c r="D113" i="18" s="1"/>
  <c r="D51" i="17"/>
  <c r="D117" i="18" s="1"/>
  <c r="D55" i="17"/>
  <c r="D121" i="18" s="1"/>
  <c r="D59" i="17"/>
  <c r="D125" i="18" s="1"/>
  <c r="D63" i="17"/>
  <c r="D129" i="18" s="1"/>
  <c r="D67" i="17"/>
  <c r="D133" i="18" s="1"/>
  <c r="D18" i="17"/>
  <c r="D84" i="18" s="1"/>
  <c r="D22" i="17"/>
  <c r="D88" i="18" s="1"/>
  <c r="D26" i="17"/>
  <c r="D92" i="18" s="1"/>
  <c r="D30" i="17"/>
  <c r="D96" i="18" s="1"/>
  <c r="D34" i="17"/>
  <c r="D100" i="18" s="1"/>
  <c r="F29" i="16"/>
  <c r="F30" i="16"/>
  <c r="F31" i="16"/>
  <c r="F32" i="16"/>
  <c r="F33" i="16"/>
  <c r="F34" i="16"/>
  <c r="F35" i="16"/>
  <c r="F36" i="16"/>
  <c r="F37" i="16"/>
  <c r="F38" i="16"/>
  <c r="F39" i="16"/>
  <c r="F40" i="16"/>
  <c r="F41" i="16"/>
  <c r="F42" i="16"/>
  <c r="F43" i="16"/>
  <c r="F44" i="16"/>
  <c r="F45" i="16"/>
  <c r="F46" i="16"/>
  <c r="F47" i="16"/>
  <c r="F48" i="16"/>
  <c r="F49" i="16"/>
  <c r="F50" i="16"/>
  <c r="F51" i="16"/>
  <c r="F52" i="16"/>
  <c r="F53" i="16"/>
  <c r="F54" i="16"/>
  <c r="F55" i="16"/>
  <c r="F56" i="16"/>
  <c r="F57" i="16"/>
  <c r="F58" i="16"/>
  <c r="F59" i="16"/>
  <c r="F60" i="16"/>
  <c r="F61" i="16"/>
  <c r="F62" i="16"/>
  <c r="F63" i="16"/>
  <c r="F64" i="16"/>
  <c r="F65" i="16"/>
  <c r="F66" i="16"/>
  <c r="F67" i="16"/>
  <c r="F68" i="16"/>
  <c r="F69" i="16"/>
  <c r="F70" i="16"/>
  <c r="F71" i="16"/>
  <c r="F72" i="16"/>
  <c r="F73" i="16"/>
  <c r="F74" i="16"/>
  <c r="F75" i="16"/>
  <c r="F76" i="16"/>
  <c r="F77" i="16"/>
  <c r="F78" i="16"/>
  <c r="F79" i="16"/>
  <c r="F80" i="16"/>
  <c r="F81" i="16"/>
  <c r="F82" i="16"/>
  <c r="F83" i="16"/>
  <c r="F84" i="16"/>
  <c r="F85" i="16"/>
  <c r="F86" i="16"/>
  <c r="F87" i="16"/>
  <c r="F88" i="16"/>
  <c r="F89" i="16"/>
  <c r="F90" i="16"/>
  <c r="F91" i="16"/>
  <c r="F92" i="16"/>
  <c r="F93" i="16"/>
  <c r="F94" i="16"/>
  <c r="F95" i="16"/>
  <c r="F96" i="16"/>
  <c r="F97" i="16"/>
  <c r="F98" i="16"/>
  <c r="F99" i="16"/>
  <c r="F100" i="16"/>
  <c r="F101" i="16"/>
  <c r="F102" i="16"/>
  <c r="F103" i="16"/>
  <c r="F104" i="16"/>
  <c r="F105" i="16"/>
  <c r="F106" i="16"/>
  <c r="F107" i="16"/>
  <c r="F108" i="16"/>
  <c r="F109" i="16"/>
  <c r="F110" i="16"/>
  <c r="F111" i="16"/>
  <c r="F112" i="16"/>
  <c r="F113" i="16"/>
  <c r="F114" i="16"/>
  <c r="F115" i="16"/>
  <c r="F116" i="16"/>
  <c r="F117" i="16"/>
  <c r="F118" i="16"/>
  <c r="F119" i="16"/>
  <c r="F120" i="16"/>
  <c r="F121" i="16"/>
  <c r="F122" i="16"/>
  <c r="F123" i="16"/>
  <c r="F124" i="16"/>
  <c r="F125" i="16"/>
  <c r="F126" i="16"/>
  <c r="F127" i="16"/>
  <c r="F128" i="16"/>
  <c r="F129" i="16"/>
  <c r="F130" i="16"/>
  <c r="F131" i="16"/>
  <c r="F132" i="16"/>
  <c r="F133" i="16"/>
  <c r="F134" i="16"/>
  <c r="F135" i="16"/>
  <c r="F136" i="16"/>
  <c r="F137" i="16"/>
  <c r="F138" i="16"/>
  <c r="F139" i="16"/>
  <c r="F140" i="16"/>
  <c r="F141" i="16"/>
  <c r="F142" i="16"/>
  <c r="F143" i="16"/>
  <c r="F144" i="16"/>
  <c r="F145" i="16"/>
  <c r="F146" i="16"/>
  <c r="F4" i="16"/>
  <c r="F5" i="16"/>
  <c r="F6" i="16"/>
  <c r="F7" i="16"/>
  <c r="F8" i="16"/>
  <c r="F9" i="16"/>
  <c r="F10" i="16"/>
  <c r="F11" i="16"/>
  <c r="F12" i="16"/>
  <c r="F13" i="16"/>
  <c r="F14" i="16"/>
  <c r="F15" i="16"/>
  <c r="F16" i="16"/>
  <c r="F17" i="16"/>
  <c r="F18" i="16"/>
  <c r="F19" i="16"/>
  <c r="F20" i="16"/>
  <c r="F21" i="16"/>
  <c r="F22" i="16"/>
  <c r="F23" i="16"/>
  <c r="F24" i="16"/>
  <c r="F25" i="16"/>
  <c r="F26" i="16"/>
  <c r="F27" i="16"/>
  <c r="F28" i="16"/>
  <c r="F3" i="16"/>
  <c r="H93" i="16"/>
  <c r="D15" i="17" s="1"/>
  <c r="D81" i="18" s="1"/>
  <c r="H94" i="16"/>
  <c r="D16" i="17" s="1"/>
  <c r="D82" i="18" s="1"/>
  <c r="H95" i="16"/>
  <c r="D17" i="17" s="1"/>
  <c r="D83" i="18" s="1"/>
  <c r="H96" i="16"/>
  <c r="H97" i="16"/>
  <c r="D19" i="17" s="1"/>
  <c r="D85" i="18" s="1"/>
  <c r="H98" i="16"/>
  <c r="D20" i="17" s="1"/>
  <c r="D86" i="18" s="1"/>
  <c r="H99" i="16"/>
  <c r="D21" i="17" s="1"/>
  <c r="D87" i="18" s="1"/>
  <c r="H100" i="16"/>
  <c r="H101" i="16"/>
  <c r="D23" i="17" s="1"/>
  <c r="D89" i="18" s="1"/>
  <c r="H102" i="16"/>
  <c r="D24" i="17" s="1"/>
  <c r="D90" i="18" s="1"/>
  <c r="H103" i="16"/>
  <c r="D25" i="17" s="1"/>
  <c r="D91" i="18" s="1"/>
  <c r="H104" i="16"/>
  <c r="H105" i="16"/>
  <c r="D27" i="17" s="1"/>
  <c r="D93" i="18" s="1"/>
  <c r="H106" i="16"/>
  <c r="D28" i="17" s="1"/>
  <c r="D94" i="18" s="1"/>
  <c r="H107" i="16"/>
  <c r="D29" i="17" s="1"/>
  <c r="D95" i="18" s="1"/>
  <c r="H108" i="16"/>
  <c r="H109" i="16"/>
  <c r="D31" i="17" s="1"/>
  <c r="D97" i="18" s="1"/>
  <c r="H110" i="16"/>
  <c r="D32" i="17" s="1"/>
  <c r="D98" i="18" s="1"/>
  <c r="H111" i="16"/>
  <c r="D33" i="17" s="1"/>
  <c r="D99" i="18" s="1"/>
  <c r="H112" i="16"/>
  <c r="H113" i="16"/>
  <c r="D35" i="17" s="1"/>
  <c r="D101" i="18" s="1"/>
  <c r="H114" i="16"/>
  <c r="D36" i="17" s="1"/>
  <c r="D102" i="18" s="1"/>
  <c r="H115" i="16"/>
  <c r="D37" i="17" s="1"/>
  <c r="D103" i="18" s="1"/>
  <c r="H116" i="16"/>
  <c r="D38" i="17" s="1"/>
  <c r="D104" i="18" s="1"/>
  <c r="H117" i="16"/>
  <c r="H118" i="16"/>
  <c r="D40" i="17" s="1"/>
  <c r="D106" i="18" s="1"/>
  <c r="H119" i="16"/>
  <c r="D41" i="17" s="1"/>
  <c r="D107" i="18" s="1"/>
  <c r="H120" i="16"/>
  <c r="D42" i="17" s="1"/>
  <c r="D108" i="18" s="1"/>
  <c r="H121" i="16"/>
  <c r="H122" i="16"/>
  <c r="D44" i="17" s="1"/>
  <c r="D110" i="18" s="1"/>
  <c r="H123" i="16"/>
  <c r="D45" i="17" s="1"/>
  <c r="D111" i="18" s="1"/>
  <c r="H124" i="16"/>
  <c r="D46" i="17" s="1"/>
  <c r="D112" i="18" s="1"/>
  <c r="H125" i="16"/>
  <c r="H126" i="16"/>
  <c r="D48" i="17" s="1"/>
  <c r="D114" i="18" s="1"/>
  <c r="H127" i="16"/>
  <c r="D49" i="17" s="1"/>
  <c r="D115" i="18" s="1"/>
  <c r="H128" i="16"/>
  <c r="D50" i="17" s="1"/>
  <c r="D116" i="18" s="1"/>
  <c r="H129" i="16"/>
  <c r="H130" i="16"/>
  <c r="D52" i="17" s="1"/>
  <c r="D118" i="18" s="1"/>
  <c r="H131" i="16"/>
  <c r="D53" i="17" s="1"/>
  <c r="D119" i="18" s="1"/>
  <c r="H132" i="16"/>
  <c r="D54" i="17" s="1"/>
  <c r="D120" i="18" s="1"/>
  <c r="H133" i="16"/>
  <c r="H134" i="16"/>
  <c r="D56" i="17" s="1"/>
  <c r="D122" i="18" s="1"/>
  <c r="H135" i="16"/>
  <c r="D57" i="17" s="1"/>
  <c r="D123" i="18" s="1"/>
  <c r="H136" i="16"/>
  <c r="D58" i="17" s="1"/>
  <c r="D124" i="18" s="1"/>
  <c r="H137" i="16"/>
  <c r="H138" i="16"/>
  <c r="D60" i="17" s="1"/>
  <c r="D126" i="18" s="1"/>
  <c r="H139" i="16"/>
  <c r="D61" i="17" s="1"/>
  <c r="D127" i="18" s="1"/>
  <c r="H140" i="16"/>
  <c r="D62" i="17" s="1"/>
  <c r="D128" i="18" s="1"/>
  <c r="H141" i="16"/>
  <c r="H142" i="16"/>
  <c r="D64" i="17" s="1"/>
  <c r="D130" i="18" s="1"/>
  <c r="H143" i="16"/>
  <c r="D65" i="17" s="1"/>
  <c r="D131" i="18" s="1"/>
  <c r="H144" i="16"/>
  <c r="D66" i="17" s="1"/>
  <c r="D132" i="18" s="1"/>
  <c r="H145" i="16"/>
  <c r="H146" i="16"/>
  <c r="H92" i="16"/>
  <c r="D14" i="17" s="1"/>
  <c r="D80" i="18" s="1"/>
  <c r="G142" i="16" l="1"/>
  <c r="G143" i="16"/>
  <c r="G144" i="16"/>
  <c r="G145" i="16"/>
  <c r="G146" i="16"/>
  <c r="G147" i="16"/>
  <c r="G120" i="16"/>
  <c r="G121" i="16"/>
  <c r="G122" i="16"/>
  <c r="G123" i="16"/>
  <c r="G124" i="16"/>
  <c r="G125" i="16"/>
  <c r="G126" i="16"/>
  <c r="G127" i="16"/>
  <c r="G128" i="16"/>
  <c r="G129" i="16"/>
  <c r="G130" i="16"/>
  <c r="G131" i="16"/>
  <c r="G132" i="16"/>
  <c r="G133" i="16"/>
  <c r="G134" i="16"/>
  <c r="G135" i="16"/>
  <c r="G136" i="16"/>
  <c r="G137" i="16"/>
  <c r="G138" i="16"/>
  <c r="G139" i="16"/>
  <c r="G140" i="16"/>
  <c r="G141" i="16"/>
  <c r="G99" i="16"/>
  <c r="G100" i="16"/>
  <c r="G101" i="16"/>
  <c r="G102" i="16"/>
  <c r="G103" i="16"/>
  <c r="G104" i="16"/>
  <c r="G105" i="16"/>
  <c r="G106" i="16"/>
  <c r="G107" i="16"/>
  <c r="G108" i="16"/>
  <c r="G109" i="16"/>
  <c r="G110" i="16"/>
  <c r="G111" i="16"/>
  <c r="G112" i="16"/>
  <c r="G113" i="16"/>
  <c r="G114" i="16"/>
  <c r="G115" i="16"/>
  <c r="G116" i="16"/>
  <c r="G117" i="16"/>
  <c r="G118" i="16"/>
  <c r="G119" i="16"/>
  <c r="G71" i="16"/>
  <c r="G72" i="16"/>
  <c r="G73" i="16"/>
  <c r="G74" i="16"/>
  <c r="G75" i="16"/>
  <c r="G76" i="16"/>
  <c r="G77" i="16"/>
  <c r="G78" i="16"/>
  <c r="G79" i="16"/>
  <c r="G80" i="16"/>
  <c r="G81" i="16"/>
  <c r="G82" i="16"/>
  <c r="G83" i="16"/>
  <c r="G84" i="16"/>
  <c r="G85" i="16"/>
  <c r="G86" i="16"/>
  <c r="G87" i="16"/>
  <c r="G88" i="16"/>
  <c r="G89" i="16"/>
  <c r="G90" i="16"/>
  <c r="G91" i="16"/>
  <c r="G92" i="16"/>
  <c r="G93" i="16"/>
  <c r="G94" i="16"/>
  <c r="G95" i="16"/>
  <c r="G96" i="16"/>
  <c r="G97" i="16"/>
  <c r="G98" i="16"/>
  <c r="G41" i="16"/>
  <c r="G42" i="16"/>
  <c r="G43" i="16"/>
  <c r="G44" i="16"/>
  <c r="G45" i="16"/>
  <c r="G46" i="16"/>
  <c r="G47" i="16"/>
  <c r="G48" i="16"/>
  <c r="G49" i="16"/>
  <c r="G50" i="16"/>
  <c r="G51" i="16"/>
  <c r="G52" i="16"/>
  <c r="G53" i="16"/>
  <c r="G54" i="16"/>
  <c r="G55" i="16"/>
  <c r="G56" i="16"/>
  <c r="G57" i="16"/>
  <c r="G58" i="16"/>
  <c r="G59" i="16"/>
  <c r="G60" i="16"/>
  <c r="G61" i="16"/>
  <c r="G62" i="16"/>
  <c r="G63" i="16"/>
  <c r="G64" i="16"/>
  <c r="G65" i="16"/>
  <c r="G66" i="16"/>
  <c r="G67" i="16"/>
  <c r="G68" i="16"/>
  <c r="G69" i="16"/>
  <c r="G70" i="16"/>
  <c r="G23" i="16"/>
  <c r="G24" i="16"/>
  <c r="G25" i="16"/>
  <c r="G26" i="16"/>
  <c r="G27" i="16"/>
  <c r="G28" i="16"/>
  <c r="G29" i="16"/>
  <c r="G30" i="16"/>
  <c r="G31" i="16"/>
  <c r="G32" i="16"/>
  <c r="G33" i="16"/>
  <c r="G34" i="16"/>
  <c r="G35" i="16"/>
  <c r="G36" i="16"/>
  <c r="G37" i="16"/>
  <c r="G38" i="16"/>
  <c r="G39" i="16"/>
  <c r="G40" i="16"/>
  <c r="G4" i="16"/>
  <c r="G5" i="16"/>
  <c r="G6" i="16"/>
  <c r="G7" i="16"/>
  <c r="G8" i="16"/>
  <c r="G9" i="16"/>
  <c r="G10" i="16"/>
  <c r="G11" i="16"/>
  <c r="G12" i="16"/>
  <c r="G13" i="16"/>
  <c r="G14" i="16"/>
  <c r="G15" i="16"/>
  <c r="G16" i="16"/>
  <c r="G17" i="16"/>
  <c r="G18" i="16"/>
  <c r="G19" i="16"/>
  <c r="G20" i="16"/>
  <c r="G21" i="16"/>
  <c r="G22" i="16"/>
  <c r="G3" i="16"/>
  <c r="G4" i="13"/>
  <c r="G8" i="13"/>
  <c r="G12" i="13"/>
  <c r="G16" i="13"/>
  <c r="G20" i="13"/>
  <c r="G24" i="13"/>
  <c r="G28" i="13"/>
  <c r="E3" i="13"/>
  <c r="G3" i="13" s="1"/>
  <c r="E4" i="13"/>
  <c r="E5" i="13"/>
  <c r="G5" i="13" s="1"/>
  <c r="E6" i="13"/>
  <c r="G6" i="13" s="1"/>
  <c r="E7" i="13"/>
  <c r="G7" i="13" s="1"/>
  <c r="E8" i="13"/>
  <c r="E9" i="13"/>
  <c r="G9" i="13" s="1"/>
  <c r="E10" i="13"/>
  <c r="G10" i="13" s="1"/>
  <c r="E11" i="13"/>
  <c r="G11" i="13" s="1"/>
  <c r="E12" i="13"/>
  <c r="E13" i="13"/>
  <c r="G13" i="13" s="1"/>
  <c r="E14" i="13"/>
  <c r="G14" i="13" s="1"/>
  <c r="E15" i="13"/>
  <c r="G15" i="13" s="1"/>
  <c r="E16" i="13"/>
  <c r="E17" i="13"/>
  <c r="G17" i="13" s="1"/>
  <c r="E18" i="13"/>
  <c r="G18" i="13" s="1"/>
  <c r="E19" i="13"/>
  <c r="G19" i="13" s="1"/>
  <c r="E20" i="13"/>
  <c r="E21" i="13"/>
  <c r="G21" i="13" s="1"/>
  <c r="E22" i="13"/>
  <c r="G22" i="13" s="1"/>
  <c r="E23" i="13"/>
  <c r="G23" i="13" s="1"/>
  <c r="E24" i="13"/>
  <c r="E25" i="13"/>
  <c r="G25" i="13" s="1"/>
  <c r="E26" i="13"/>
  <c r="G26" i="13" s="1"/>
  <c r="E27" i="13"/>
  <c r="G27" i="13" s="1"/>
  <c r="E28" i="13"/>
  <c r="E29" i="13"/>
  <c r="G29" i="13" s="1"/>
  <c r="E30" i="13"/>
  <c r="G30" i="13" s="1"/>
  <c r="E2" i="13"/>
  <c r="G2" i="13" s="1"/>
  <c r="H2" i="12" l="1"/>
  <c r="I2" i="12" s="1"/>
  <c r="G8" i="12"/>
  <c r="G9" i="12"/>
  <c r="G12" i="12"/>
  <c r="G13" i="12"/>
  <c r="G16" i="12"/>
  <c r="G17" i="12"/>
  <c r="G20" i="12"/>
  <c r="G21" i="12"/>
  <c r="G24" i="12"/>
  <c r="G25" i="12"/>
  <c r="G28" i="12"/>
  <c r="G5" i="12"/>
  <c r="E3" i="12"/>
  <c r="G3" i="12" s="1"/>
  <c r="E4" i="12"/>
  <c r="G4" i="12" s="1"/>
  <c r="E5" i="12"/>
  <c r="E6" i="12"/>
  <c r="G6" i="12" s="1"/>
  <c r="E7" i="12"/>
  <c r="G7" i="12" s="1"/>
  <c r="E8" i="12"/>
  <c r="E9" i="12"/>
  <c r="E10" i="12"/>
  <c r="G10" i="12" s="1"/>
  <c r="E11" i="12"/>
  <c r="G11" i="12" s="1"/>
  <c r="E12" i="12"/>
  <c r="E13" i="12"/>
  <c r="E14" i="12"/>
  <c r="G14" i="12" s="1"/>
  <c r="E15" i="12"/>
  <c r="G15" i="12" s="1"/>
  <c r="E16" i="12"/>
  <c r="E17" i="12"/>
  <c r="E18" i="12"/>
  <c r="G18" i="12" s="1"/>
  <c r="E19" i="12"/>
  <c r="G19" i="12" s="1"/>
  <c r="E20" i="12"/>
  <c r="E21" i="12"/>
  <c r="E22" i="12"/>
  <c r="G22" i="12" s="1"/>
  <c r="E23" i="12"/>
  <c r="G23" i="12" s="1"/>
  <c r="E24" i="12"/>
  <c r="E25" i="12"/>
  <c r="E26" i="12"/>
  <c r="G26" i="12" s="1"/>
  <c r="E27" i="12"/>
  <c r="G27" i="12" s="1"/>
  <c r="E28" i="12"/>
  <c r="E2" i="12"/>
  <c r="G2" i="12" s="1"/>
  <c r="I5" i="11"/>
  <c r="K5" i="11" s="1"/>
  <c r="B5" i="18" s="1"/>
  <c r="I9" i="11"/>
  <c r="K9" i="11" s="1"/>
  <c r="B9" i="18" s="1"/>
  <c r="I13" i="11"/>
  <c r="K13" i="11" s="1"/>
  <c r="B13" i="18" s="1"/>
  <c r="I17" i="11"/>
  <c r="K17" i="11" s="1"/>
  <c r="B17" i="18" s="1"/>
  <c r="I21" i="11"/>
  <c r="K21" i="11" s="1"/>
  <c r="B21" i="18" s="1"/>
  <c r="I25" i="11"/>
  <c r="K25" i="11" s="1"/>
  <c r="B25" i="18" s="1"/>
  <c r="I29" i="11"/>
  <c r="K29" i="11" s="1"/>
  <c r="B29" i="18" s="1"/>
  <c r="I33" i="11"/>
  <c r="K33" i="11" s="1"/>
  <c r="B33" i="18" s="1"/>
  <c r="I37" i="11"/>
  <c r="K37" i="11" s="1"/>
  <c r="B37" i="18" s="1"/>
  <c r="I41" i="11"/>
  <c r="K41" i="11" s="1"/>
  <c r="B41" i="18" s="1"/>
  <c r="I45" i="11"/>
  <c r="K45" i="11" s="1"/>
  <c r="B45" i="18" s="1"/>
  <c r="I49" i="11"/>
  <c r="K49" i="11" s="1"/>
  <c r="B49" i="18" s="1"/>
  <c r="I53" i="11"/>
  <c r="K53" i="11" s="1"/>
  <c r="B53" i="18" s="1"/>
  <c r="I57" i="11"/>
  <c r="K57" i="11" s="1"/>
  <c r="B57" i="18" s="1"/>
  <c r="I61" i="11"/>
  <c r="K61" i="11" s="1"/>
  <c r="B61" i="18" s="1"/>
  <c r="I65" i="11"/>
  <c r="K65" i="11" s="1"/>
  <c r="B65" i="18" s="1"/>
  <c r="I69" i="11"/>
  <c r="K69" i="11" s="1"/>
  <c r="B69" i="18" s="1"/>
  <c r="I73" i="11"/>
  <c r="K73" i="11" s="1"/>
  <c r="B73" i="18" s="1"/>
  <c r="I77" i="11"/>
  <c r="K77" i="11" s="1"/>
  <c r="B77" i="18" s="1"/>
  <c r="H2" i="11"/>
  <c r="H2" i="13" s="1"/>
  <c r="H16" i="8"/>
  <c r="H17" i="8"/>
  <c r="H18" i="8"/>
  <c r="H19" i="8"/>
  <c r="H20" i="8"/>
  <c r="H21" i="8"/>
  <c r="H22" i="8"/>
  <c r="H23" i="8"/>
  <c r="H24" i="8"/>
  <c r="H25" i="8"/>
  <c r="H26" i="8"/>
  <c r="H27" i="8"/>
  <c r="H28" i="8"/>
  <c r="H29" i="8"/>
  <c r="H30" i="8"/>
  <c r="H31" i="8"/>
  <c r="H32" i="8"/>
  <c r="H33" i="8"/>
  <c r="H34" i="8"/>
  <c r="H35" i="8"/>
  <c r="H36" i="8"/>
  <c r="H37" i="8"/>
  <c r="H38" i="8"/>
  <c r="H39" i="8"/>
  <c r="H40" i="8"/>
  <c r="H41" i="8"/>
  <c r="H42" i="8"/>
  <c r="H43" i="8"/>
  <c r="H44" i="8"/>
  <c r="H45" i="8"/>
  <c r="H46" i="8"/>
  <c r="H47" i="8"/>
  <c r="H48" i="8"/>
  <c r="H49" i="8"/>
  <c r="H50" i="8"/>
  <c r="H51" i="8"/>
  <c r="H52" i="8"/>
  <c r="H53" i="8"/>
  <c r="H54" i="8"/>
  <c r="H55" i="8"/>
  <c r="H56" i="8"/>
  <c r="H57" i="8"/>
  <c r="H58" i="8"/>
  <c r="H59" i="8"/>
  <c r="H60" i="8"/>
  <c r="H61" i="8"/>
  <c r="H62" i="8"/>
  <c r="H63" i="8"/>
  <c r="H64" i="8"/>
  <c r="H65" i="8"/>
  <c r="H66" i="8"/>
  <c r="H67" i="8"/>
  <c r="H68" i="8"/>
  <c r="H69" i="8"/>
  <c r="H70" i="8"/>
  <c r="H71" i="8"/>
  <c r="H72" i="8"/>
  <c r="H73" i="8"/>
  <c r="H74" i="8"/>
  <c r="H75" i="8"/>
  <c r="H76" i="8"/>
  <c r="H77" i="8"/>
  <c r="H78" i="8"/>
  <c r="H79" i="8"/>
  <c r="H80" i="8"/>
  <c r="H81" i="8"/>
  <c r="H82" i="8"/>
  <c r="H83" i="8"/>
  <c r="H84" i="8"/>
  <c r="H85" i="8"/>
  <c r="H86" i="8"/>
  <c r="H87" i="8"/>
  <c r="H88" i="8"/>
  <c r="H89" i="8"/>
  <c r="H90" i="8"/>
  <c r="H91" i="8"/>
  <c r="H92" i="8"/>
  <c r="H93" i="8"/>
  <c r="H94" i="8"/>
  <c r="H95" i="8"/>
  <c r="H96" i="8"/>
  <c r="H97" i="8"/>
  <c r="H98" i="8"/>
  <c r="H99" i="8"/>
  <c r="H100" i="8"/>
  <c r="H101" i="8"/>
  <c r="H102" i="8"/>
  <c r="H103" i="8"/>
  <c r="H104" i="8"/>
  <c r="H105" i="8"/>
  <c r="H106" i="8"/>
  <c r="H107" i="8"/>
  <c r="H108" i="8"/>
  <c r="H109" i="8"/>
  <c r="H110" i="8"/>
  <c r="H111" i="8"/>
  <c r="H112" i="8"/>
  <c r="H113" i="8"/>
  <c r="H114" i="8"/>
  <c r="H115" i="8"/>
  <c r="H116" i="8"/>
  <c r="H117" i="8"/>
  <c r="H118" i="8"/>
  <c r="H119" i="8"/>
  <c r="H120" i="8"/>
  <c r="H121" i="8"/>
  <c r="H122" i="8"/>
  <c r="H123" i="8"/>
  <c r="H124" i="8"/>
  <c r="H125" i="8"/>
  <c r="H126" i="8"/>
  <c r="H127" i="8"/>
  <c r="H128" i="8"/>
  <c r="H129" i="8"/>
  <c r="H130" i="8"/>
  <c r="H131" i="8"/>
  <c r="H132" i="8"/>
  <c r="H133" i="8"/>
  <c r="H134" i="8"/>
  <c r="H135" i="8"/>
  <c r="H136" i="8"/>
  <c r="H137" i="8"/>
  <c r="H138" i="8"/>
  <c r="H139" i="8"/>
  <c r="H140" i="8"/>
  <c r="H141" i="8"/>
  <c r="H142" i="8"/>
  <c r="H143" i="8"/>
  <c r="H144" i="8"/>
  <c r="H145" i="8"/>
  <c r="H146" i="8"/>
  <c r="H147" i="8"/>
  <c r="H148" i="8"/>
  <c r="H149" i="8"/>
  <c r="H150" i="8"/>
  <c r="H151" i="8"/>
  <c r="H152" i="8"/>
  <c r="H153" i="8"/>
  <c r="H154" i="8"/>
  <c r="H155" i="8"/>
  <c r="H156" i="8"/>
  <c r="H157" i="8"/>
  <c r="H158" i="8"/>
  <c r="H159" i="8"/>
  <c r="H160" i="8"/>
  <c r="H161" i="8"/>
  <c r="H162" i="8"/>
  <c r="H163" i="8"/>
  <c r="H164" i="8"/>
  <c r="H165" i="8"/>
  <c r="H166" i="8"/>
  <c r="H167" i="8"/>
  <c r="H168" i="8"/>
  <c r="H169" i="8"/>
  <c r="H170" i="8"/>
  <c r="H171" i="8"/>
  <c r="H172" i="8"/>
  <c r="H173" i="8"/>
  <c r="H174" i="8"/>
  <c r="H175" i="8"/>
  <c r="H176" i="8"/>
  <c r="H177" i="8"/>
  <c r="H178" i="8"/>
  <c r="H179" i="8"/>
  <c r="H180" i="8"/>
  <c r="H181" i="8"/>
  <c r="H182" i="8"/>
  <c r="H183" i="8"/>
  <c r="H184" i="8"/>
  <c r="H185" i="8"/>
  <c r="H186" i="8"/>
  <c r="H187" i="8"/>
  <c r="H188" i="8"/>
  <c r="H189" i="8"/>
  <c r="H190" i="8"/>
  <c r="H191" i="8"/>
  <c r="H192" i="8"/>
  <c r="H193" i="8"/>
  <c r="H194" i="8"/>
  <c r="H195" i="8"/>
  <c r="H196" i="8"/>
  <c r="H197" i="8"/>
  <c r="H198" i="8"/>
  <c r="H199" i="8"/>
  <c r="H200" i="8"/>
  <c r="H201" i="8"/>
  <c r="H202" i="8"/>
  <c r="H203" i="8"/>
  <c r="H204" i="8"/>
  <c r="H205" i="8"/>
  <c r="H206" i="8"/>
  <c r="H207" i="8"/>
  <c r="H208" i="8"/>
  <c r="H209" i="8"/>
  <c r="H210" i="8"/>
  <c r="H211" i="8"/>
  <c r="H212" i="8"/>
  <c r="H213" i="8"/>
  <c r="H214" i="8"/>
  <c r="H215" i="8"/>
  <c r="H216" i="8"/>
  <c r="H217" i="8"/>
  <c r="H218" i="8"/>
  <c r="H219" i="8"/>
  <c r="H220" i="8"/>
  <c r="H221" i="8"/>
  <c r="H222" i="8"/>
  <c r="H223" i="8"/>
  <c r="H224" i="8"/>
  <c r="H225" i="8"/>
  <c r="H226" i="8"/>
  <c r="H227" i="8"/>
  <c r="H228" i="8"/>
  <c r="H229" i="8"/>
  <c r="H230" i="8"/>
  <c r="H231" i="8"/>
  <c r="H232" i="8"/>
  <c r="H233" i="8"/>
  <c r="H234" i="8"/>
  <c r="H235" i="8"/>
  <c r="H236" i="8"/>
  <c r="H237" i="8"/>
  <c r="H238" i="8"/>
  <c r="H239" i="8"/>
  <c r="H240" i="8"/>
  <c r="H241" i="8"/>
  <c r="H242" i="8"/>
  <c r="H243" i="8"/>
  <c r="H244" i="8"/>
  <c r="H245" i="8"/>
  <c r="H246" i="8"/>
  <c r="H247" i="8"/>
  <c r="H248" i="8"/>
  <c r="H249" i="8"/>
  <c r="H250" i="8"/>
  <c r="H251" i="8"/>
  <c r="H252" i="8"/>
  <c r="H253" i="8"/>
  <c r="H254" i="8"/>
  <c r="H255" i="8"/>
  <c r="H256" i="8"/>
  <c r="H257" i="8"/>
  <c r="H258" i="8"/>
  <c r="H259" i="8"/>
  <c r="H260" i="8"/>
  <c r="H261" i="8"/>
  <c r="H262" i="8"/>
  <c r="H263" i="8"/>
  <c r="H264" i="8"/>
  <c r="H265" i="8"/>
  <c r="H266" i="8"/>
  <c r="H267" i="8"/>
  <c r="H268" i="8"/>
  <c r="H269" i="8"/>
  <c r="H270" i="8"/>
  <c r="H271" i="8"/>
  <c r="H272" i="8"/>
  <c r="H273" i="8"/>
  <c r="H274" i="8"/>
  <c r="H275" i="8"/>
  <c r="H276" i="8"/>
  <c r="H277" i="8"/>
  <c r="H278" i="8"/>
  <c r="H279" i="8"/>
  <c r="H280" i="8"/>
  <c r="H281" i="8"/>
  <c r="H282" i="8"/>
  <c r="H283" i="8"/>
  <c r="H284" i="8"/>
  <c r="H285" i="8"/>
  <c r="H286" i="8"/>
  <c r="H287" i="8"/>
  <c r="H288" i="8"/>
  <c r="H289" i="8"/>
  <c r="H290" i="8"/>
  <c r="H291" i="8"/>
  <c r="H292" i="8"/>
  <c r="H293" i="8"/>
  <c r="H294" i="8"/>
  <c r="H295" i="8"/>
  <c r="H296" i="8"/>
  <c r="H297" i="8"/>
  <c r="H298" i="8"/>
  <c r="H299" i="8"/>
  <c r="H300" i="8"/>
  <c r="H301" i="8"/>
  <c r="H302" i="8"/>
  <c r="H303" i="8"/>
  <c r="H304" i="8"/>
  <c r="H305" i="8"/>
  <c r="H306" i="8"/>
  <c r="H307" i="8"/>
  <c r="H308" i="8"/>
  <c r="H309" i="8"/>
  <c r="H310" i="8"/>
  <c r="H311" i="8"/>
  <c r="H312" i="8"/>
  <c r="H313" i="8"/>
  <c r="H314" i="8"/>
  <c r="H315" i="8"/>
  <c r="H316" i="8"/>
  <c r="H317" i="8"/>
  <c r="H318" i="8"/>
  <c r="H319" i="8"/>
  <c r="H320" i="8"/>
  <c r="H321" i="8"/>
  <c r="H322" i="8"/>
  <c r="H323" i="8"/>
  <c r="H324" i="8"/>
  <c r="H325" i="8"/>
  <c r="H326" i="8"/>
  <c r="H327" i="8"/>
  <c r="H328" i="8"/>
  <c r="H329" i="8"/>
  <c r="H330" i="8"/>
  <c r="H331" i="8"/>
  <c r="H332" i="8"/>
  <c r="H333" i="8"/>
  <c r="H334" i="8"/>
  <c r="H335" i="8"/>
  <c r="H336" i="8"/>
  <c r="H337" i="8"/>
  <c r="H338" i="8"/>
  <c r="H339" i="8"/>
  <c r="H340" i="8"/>
  <c r="H341" i="8"/>
  <c r="H342" i="8"/>
  <c r="H343" i="8"/>
  <c r="H344" i="8"/>
  <c r="H345" i="8"/>
  <c r="H346" i="8"/>
  <c r="H347" i="8"/>
  <c r="H348" i="8"/>
  <c r="H349" i="8"/>
  <c r="H350" i="8"/>
  <c r="H351" i="8"/>
  <c r="H352" i="8"/>
  <c r="H353" i="8"/>
  <c r="H354" i="8"/>
  <c r="H355" i="8"/>
  <c r="H356" i="8"/>
  <c r="H357" i="8"/>
  <c r="H358" i="8"/>
  <c r="H359" i="8"/>
  <c r="H360" i="8"/>
  <c r="H361" i="8"/>
  <c r="H362" i="8"/>
  <c r="H363" i="8"/>
  <c r="H364" i="8"/>
  <c r="H365" i="8"/>
  <c r="H366" i="8"/>
  <c r="H367" i="8"/>
  <c r="H368" i="8"/>
  <c r="H369" i="8"/>
  <c r="H370" i="8"/>
  <c r="H371" i="8"/>
  <c r="H372" i="8"/>
  <c r="H373" i="8"/>
  <c r="H374" i="8"/>
  <c r="H375" i="8"/>
  <c r="H376" i="8"/>
  <c r="H377" i="8"/>
  <c r="H378" i="8"/>
  <c r="H379" i="8"/>
  <c r="H380" i="8"/>
  <c r="H381" i="8"/>
  <c r="H382" i="8"/>
  <c r="H383" i="8"/>
  <c r="H384" i="8"/>
  <c r="H385" i="8"/>
  <c r="H386" i="8"/>
  <c r="H387" i="8"/>
  <c r="H388" i="8"/>
  <c r="H389" i="8"/>
  <c r="H390" i="8"/>
  <c r="H391" i="8"/>
  <c r="H392" i="8"/>
  <c r="H393" i="8"/>
  <c r="H394" i="8"/>
  <c r="H395" i="8"/>
  <c r="H396" i="8"/>
  <c r="H397" i="8"/>
  <c r="H398" i="8"/>
  <c r="H399" i="8"/>
  <c r="H400" i="8"/>
  <c r="H401" i="8"/>
  <c r="H402" i="8"/>
  <c r="H403" i="8"/>
  <c r="H404" i="8"/>
  <c r="H405" i="8"/>
  <c r="H406" i="8"/>
  <c r="H407" i="8"/>
  <c r="H408" i="8"/>
  <c r="H409" i="8"/>
  <c r="H410" i="8"/>
  <c r="H411" i="8"/>
  <c r="H412" i="8"/>
  <c r="H413" i="8"/>
  <c r="H414" i="8"/>
  <c r="H415" i="8"/>
  <c r="H416" i="8"/>
  <c r="H417" i="8"/>
  <c r="H418" i="8"/>
  <c r="H419" i="8"/>
  <c r="H420" i="8"/>
  <c r="H421" i="8"/>
  <c r="H422" i="8"/>
  <c r="H423" i="8"/>
  <c r="H424" i="8"/>
  <c r="H425" i="8"/>
  <c r="H426" i="8"/>
  <c r="H427" i="8"/>
  <c r="H428" i="8"/>
  <c r="H429" i="8"/>
  <c r="H430" i="8"/>
  <c r="H431" i="8"/>
  <c r="H432" i="8"/>
  <c r="H433" i="8"/>
  <c r="H434" i="8"/>
  <c r="H435" i="8"/>
  <c r="H436" i="8"/>
  <c r="H437" i="8"/>
  <c r="H438" i="8"/>
  <c r="H439" i="8"/>
  <c r="H440" i="8"/>
  <c r="H441" i="8"/>
  <c r="H442" i="8"/>
  <c r="H443" i="8"/>
  <c r="H444" i="8"/>
  <c r="H445" i="8"/>
  <c r="H446" i="8"/>
  <c r="H447" i="8"/>
  <c r="H448" i="8"/>
  <c r="H449" i="8"/>
  <c r="H450" i="8"/>
  <c r="H451" i="8"/>
  <c r="H452" i="8"/>
  <c r="H453" i="8"/>
  <c r="H454" i="8"/>
  <c r="H455" i="8"/>
  <c r="H456" i="8"/>
  <c r="H457" i="8"/>
  <c r="H458" i="8"/>
  <c r="H459" i="8"/>
  <c r="H460" i="8"/>
  <c r="H461" i="8"/>
  <c r="H462" i="8"/>
  <c r="H463" i="8"/>
  <c r="H464" i="8"/>
  <c r="H465" i="8"/>
  <c r="H466" i="8"/>
  <c r="H467" i="8"/>
  <c r="H468" i="8"/>
  <c r="H469" i="8"/>
  <c r="H470" i="8"/>
  <c r="H471" i="8"/>
  <c r="H472" i="8"/>
  <c r="H473" i="8"/>
  <c r="H474" i="8"/>
  <c r="H475" i="8"/>
  <c r="H476" i="8"/>
  <c r="H477" i="8"/>
  <c r="H478" i="8"/>
  <c r="H479" i="8"/>
  <c r="H480" i="8"/>
  <c r="H481" i="8"/>
  <c r="H482" i="8"/>
  <c r="H483" i="8"/>
  <c r="H484" i="8"/>
  <c r="H485" i="8"/>
  <c r="H486" i="8"/>
  <c r="H487" i="8"/>
  <c r="H488" i="8"/>
  <c r="H489" i="8"/>
  <c r="H490" i="8"/>
  <c r="H491" i="8"/>
  <c r="H492" i="8"/>
  <c r="H493" i="8"/>
  <c r="H494" i="8"/>
  <c r="H495" i="8"/>
  <c r="H496" i="8"/>
  <c r="H497" i="8"/>
  <c r="H498" i="8"/>
  <c r="H499" i="8"/>
  <c r="H500" i="8"/>
  <c r="H501" i="8"/>
  <c r="H502" i="8"/>
  <c r="H503" i="8"/>
  <c r="H504" i="8"/>
  <c r="H505" i="8"/>
  <c r="H506" i="8"/>
  <c r="H507" i="8"/>
  <c r="H508" i="8"/>
  <c r="H509" i="8"/>
  <c r="H510" i="8"/>
  <c r="H511" i="8"/>
  <c r="H512" i="8"/>
  <c r="H513" i="8"/>
  <c r="H514" i="8"/>
  <c r="H515" i="8"/>
  <c r="H516" i="8"/>
  <c r="H517" i="8"/>
  <c r="H518" i="8"/>
  <c r="H519" i="8"/>
  <c r="H520" i="8"/>
  <c r="H521" i="8"/>
  <c r="H522" i="8"/>
  <c r="H523" i="8"/>
  <c r="H524" i="8"/>
  <c r="H525" i="8"/>
  <c r="H526" i="8"/>
  <c r="H527" i="8"/>
  <c r="H528" i="8"/>
  <c r="H529" i="8"/>
  <c r="H530" i="8"/>
  <c r="H531" i="8"/>
  <c r="H532" i="8"/>
  <c r="H533" i="8"/>
  <c r="H534" i="8"/>
  <c r="H535" i="8"/>
  <c r="H536" i="8"/>
  <c r="H537" i="8"/>
  <c r="H538" i="8"/>
  <c r="H539" i="8"/>
  <c r="H540" i="8"/>
  <c r="H541" i="8"/>
  <c r="H542" i="8"/>
  <c r="H543" i="8"/>
  <c r="H544" i="8"/>
  <c r="H545" i="8"/>
  <c r="H546" i="8"/>
  <c r="H547" i="8"/>
  <c r="H548" i="8"/>
  <c r="H549" i="8"/>
  <c r="H550" i="8"/>
  <c r="H551" i="8"/>
  <c r="H552" i="8"/>
  <c r="H553" i="8"/>
  <c r="H554" i="8"/>
  <c r="H555" i="8"/>
  <c r="H556" i="8"/>
  <c r="H557" i="8"/>
  <c r="H558" i="8"/>
  <c r="H559" i="8"/>
  <c r="H560" i="8"/>
  <c r="H561" i="8"/>
  <c r="H562" i="8"/>
  <c r="H563" i="8"/>
  <c r="H564" i="8"/>
  <c r="H565" i="8"/>
  <c r="H566" i="8"/>
  <c r="H567" i="8"/>
  <c r="H568" i="8"/>
  <c r="H569" i="8"/>
  <c r="H570" i="8"/>
  <c r="H571" i="8"/>
  <c r="H572" i="8"/>
  <c r="H573" i="8"/>
  <c r="H574" i="8"/>
  <c r="H575" i="8"/>
  <c r="H576" i="8"/>
  <c r="H577" i="8"/>
  <c r="H578" i="8"/>
  <c r="H579" i="8"/>
  <c r="H580" i="8"/>
  <c r="H581" i="8"/>
  <c r="H582" i="8"/>
  <c r="H583" i="8"/>
  <c r="H584" i="8"/>
  <c r="H585" i="8"/>
  <c r="H586" i="8"/>
  <c r="H587" i="8"/>
  <c r="H588" i="8"/>
  <c r="H589" i="8"/>
  <c r="H590" i="8"/>
  <c r="H591" i="8"/>
  <c r="H592" i="8"/>
  <c r="H593" i="8"/>
  <c r="H594" i="8"/>
  <c r="H595" i="8"/>
  <c r="H596" i="8"/>
  <c r="H597" i="8"/>
  <c r="H598" i="8"/>
  <c r="H599" i="8"/>
  <c r="H600" i="8"/>
  <c r="H601" i="8"/>
  <c r="H602" i="8"/>
  <c r="H603" i="8"/>
  <c r="H604" i="8"/>
  <c r="H605" i="8"/>
  <c r="H606" i="8"/>
  <c r="H607" i="8"/>
  <c r="H608" i="8"/>
  <c r="H609" i="8"/>
  <c r="H610" i="8"/>
  <c r="H611" i="8"/>
  <c r="H612" i="8"/>
  <c r="H613" i="8"/>
  <c r="H614" i="8"/>
  <c r="H615" i="8"/>
  <c r="H616" i="8"/>
  <c r="H617" i="8"/>
  <c r="H618" i="8"/>
  <c r="H619" i="8"/>
  <c r="H620" i="8"/>
  <c r="H621" i="8"/>
  <c r="H622" i="8"/>
  <c r="H623" i="8"/>
  <c r="H624" i="8"/>
  <c r="H625" i="8"/>
  <c r="H626" i="8"/>
  <c r="H627" i="8"/>
  <c r="H628" i="8"/>
  <c r="H629" i="8"/>
  <c r="H630" i="8"/>
  <c r="H631" i="8"/>
  <c r="H632" i="8"/>
  <c r="H633" i="8"/>
  <c r="H634" i="8"/>
  <c r="H635" i="8"/>
  <c r="H636" i="8"/>
  <c r="H637" i="8"/>
  <c r="H638" i="8"/>
  <c r="H639" i="8"/>
  <c r="H640" i="8"/>
  <c r="H641" i="8"/>
  <c r="H642" i="8"/>
  <c r="H643" i="8"/>
  <c r="H644" i="8"/>
  <c r="H645" i="8"/>
  <c r="H646" i="8"/>
  <c r="H647" i="8"/>
  <c r="H648" i="8"/>
  <c r="H649" i="8"/>
  <c r="H650" i="8"/>
  <c r="H651" i="8"/>
  <c r="H652" i="8"/>
  <c r="H653" i="8"/>
  <c r="H654" i="8"/>
  <c r="H655" i="8"/>
  <c r="H656" i="8"/>
  <c r="H657" i="8"/>
  <c r="H658" i="8"/>
  <c r="H659" i="8"/>
  <c r="H660" i="8"/>
  <c r="H661" i="8"/>
  <c r="H662" i="8"/>
  <c r="H663" i="8"/>
  <c r="H664" i="8"/>
  <c r="H665" i="8"/>
  <c r="H666" i="8"/>
  <c r="H667" i="8"/>
  <c r="H668" i="8"/>
  <c r="H669" i="8"/>
  <c r="H670" i="8"/>
  <c r="H671" i="8"/>
  <c r="H672" i="8"/>
  <c r="H673" i="8"/>
  <c r="H674" i="8"/>
  <c r="H675" i="8"/>
  <c r="H676" i="8"/>
  <c r="H677" i="8"/>
  <c r="H678" i="8"/>
  <c r="H679" i="8"/>
  <c r="H680" i="8"/>
  <c r="H681" i="8"/>
  <c r="H682" i="8"/>
  <c r="H683" i="8"/>
  <c r="H684" i="8"/>
  <c r="H685" i="8"/>
  <c r="H686" i="8"/>
  <c r="H687" i="8"/>
  <c r="H688" i="8"/>
  <c r="H689" i="8"/>
  <c r="H690" i="8"/>
  <c r="H691" i="8"/>
  <c r="H692" i="8"/>
  <c r="H693" i="8"/>
  <c r="H694" i="8"/>
  <c r="H695" i="8"/>
  <c r="H696" i="8"/>
  <c r="H697" i="8"/>
  <c r="H698" i="8"/>
  <c r="H699" i="8"/>
  <c r="H700" i="8"/>
  <c r="H701" i="8"/>
  <c r="H702" i="8"/>
  <c r="H703" i="8"/>
  <c r="H704" i="8"/>
  <c r="H705" i="8"/>
  <c r="H706" i="8"/>
  <c r="H707" i="8"/>
  <c r="H708" i="8"/>
  <c r="H709" i="8"/>
  <c r="H710" i="8"/>
  <c r="H711" i="8"/>
  <c r="H712" i="8"/>
  <c r="H713" i="8"/>
  <c r="H714" i="8"/>
  <c r="H715" i="8"/>
  <c r="H716" i="8"/>
  <c r="H717" i="8"/>
  <c r="H718" i="8"/>
  <c r="H719" i="8"/>
  <c r="H720" i="8"/>
  <c r="H721" i="8"/>
  <c r="H722" i="8"/>
  <c r="H723" i="8"/>
  <c r="H724" i="8"/>
  <c r="H725" i="8"/>
  <c r="H726" i="8"/>
  <c r="H727" i="8"/>
  <c r="H728" i="8"/>
  <c r="H729" i="8"/>
  <c r="H730" i="8"/>
  <c r="H731" i="8"/>
  <c r="H732" i="8"/>
  <c r="H733" i="8"/>
  <c r="H734" i="8"/>
  <c r="H735" i="8"/>
  <c r="H736" i="8"/>
  <c r="H737" i="8"/>
  <c r="H738" i="8"/>
  <c r="H739" i="8"/>
  <c r="H740" i="8"/>
  <c r="H741" i="8"/>
  <c r="H742" i="8"/>
  <c r="H743" i="8"/>
  <c r="H744" i="8"/>
  <c r="H745" i="8"/>
  <c r="H746" i="8"/>
  <c r="H747" i="8"/>
  <c r="H748" i="8"/>
  <c r="H749" i="8"/>
  <c r="H750" i="8"/>
  <c r="H751" i="8"/>
  <c r="H752" i="8"/>
  <c r="H753" i="8"/>
  <c r="H754" i="8"/>
  <c r="H755" i="8"/>
  <c r="H756" i="8"/>
  <c r="H757" i="8"/>
  <c r="H758" i="8"/>
  <c r="H759" i="8"/>
  <c r="H760" i="8"/>
  <c r="H761" i="8"/>
  <c r="H762" i="8"/>
  <c r="H763" i="8"/>
  <c r="H764" i="8"/>
  <c r="H765" i="8"/>
  <c r="H766" i="8"/>
  <c r="H767" i="8"/>
  <c r="H768" i="8"/>
  <c r="H769" i="8"/>
  <c r="H770" i="8"/>
  <c r="H771" i="8"/>
  <c r="H772" i="8"/>
  <c r="H773" i="8"/>
  <c r="H774" i="8"/>
  <c r="H775" i="8"/>
  <c r="H776" i="8"/>
  <c r="H777" i="8"/>
  <c r="H778" i="8"/>
  <c r="H779" i="8"/>
  <c r="H780" i="8"/>
  <c r="H781" i="8"/>
  <c r="H782" i="8"/>
  <c r="H783" i="8"/>
  <c r="H784" i="8"/>
  <c r="H785" i="8"/>
  <c r="H786" i="8"/>
  <c r="H787" i="8"/>
  <c r="H788" i="8"/>
  <c r="H789" i="8"/>
  <c r="H790" i="8"/>
  <c r="H791" i="8"/>
  <c r="H792" i="8"/>
  <c r="H793" i="8"/>
  <c r="H794" i="8"/>
  <c r="H795" i="8"/>
  <c r="H796" i="8"/>
  <c r="H797" i="8"/>
  <c r="H798" i="8"/>
  <c r="H799" i="8"/>
  <c r="H800" i="8"/>
  <c r="H801" i="8"/>
  <c r="H802" i="8"/>
  <c r="H803" i="8"/>
  <c r="H804" i="8"/>
  <c r="H805" i="8"/>
  <c r="H806" i="8"/>
  <c r="H807" i="8"/>
  <c r="H808" i="8"/>
  <c r="H809" i="8"/>
  <c r="H810" i="8"/>
  <c r="H811" i="8"/>
  <c r="H812" i="8"/>
  <c r="H813" i="8"/>
  <c r="H814" i="8"/>
  <c r="H815" i="8"/>
  <c r="H816" i="8"/>
  <c r="H817" i="8"/>
  <c r="H818" i="8"/>
  <c r="H819" i="8"/>
  <c r="H820" i="8"/>
  <c r="H821" i="8"/>
  <c r="H822" i="8"/>
  <c r="H823" i="8"/>
  <c r="H824" i="8"/>
  <c r="H825" i="8"/>
  <c r="H826" i="8"/>
  <c r="H827" i="8"/>
  <c r="H828" i="8"/>
  <c r="H829" i="8"/>
  <c r="H830" i="8"/>
  <c r="H831" i="8"/>
  <c r="H832" i="8"/>
  <c r="H833" i="8"/>
  <c r="H834" i="8"/>
  <c r="H835" i="8"/>
  <c r="H836" i="8"/>
  <c r="H837" i="8"/>
  <c r="H838" i="8"/>
  <c r="H839" i="8"/>
  <c r="H840" i="8"/>
  <c r="H841" i="8"/>
  <c r="H842" i="8"/>
  <c r="H843" i="8"/>
  <c r="H844" i="8"/>
  <c r="H845" i="8"/>
  <c r="H846" i="8"/>
  <c r="H847" i="8"/>
  <c r="H848" i="8"/>
  <c r="H849" i="8"/>
  <c r="H850" i="8"/>
  <c r="H851" i="8"/>
  <c r="H852" i="8"/>
  <c r="H853" i="8"/>
  <c r="H854" i="8"/>
  <c r="H855" i="8"/>
  <c r="H856" i="8"/>
  <c r="H857" i="8"/>
  <c r="H858" i="8"/>
  <c r="H859" i="8"/>
  <c r="H860" i="8"/>
  <c r="H861" i="8"/>
  <c r="H862" i="8"/>
  <c r="H863" i="8"/>
  <c r="H864" i="8"/>
  <c r="H865" i="8"/>
  <c r="H866" i="8"/>
  <c r="H867" i="8"/>
  <c r="H868" i="8"/>
  <c r="H869" i="8"/>
  <c r="H870" i="8"/>
  <c r="H871" i="8"/>
  <c r="H872" i="8"/>
  <c r="H873" i="8"/>
  <c r="H874" i="8"/>
  <c r="H875" i="8"/>
  <c r="H876" i="8"/>
  <c r="H877" i="8"/>
  <c r="H878" i="8"/>
  <c r="H879" i="8"/>
  <c r="H880" i="8"/>
  <c r="H881" i="8"/>
  <c r="H882" i="8"/>
  <c r="H883" i="8"/>
  <c r="H884" i="8"/>
  <c r="H885" i="8"/>
  <c r="H886" i="8"/>
  <c r="H887" i="8"/>
  <c r="H888" i="8"/>
  <c r="H889" i="8"/>
  <c r="H890" i="8"/>
  <c r="H891" i="8"/>
  <c r="H892" i="8"/>
  <c r="H893" i="8"/>
  <c r="H894" i="8"/>
  <c r="H895" i="8"/>
  <c r="H896" i="8"/>
  <c r="H897" i="8"/>
  <c r="H898" i="8"/>
  <c r="H899" i="8"/>
  <c r="H900" i="8"/>
  <c r="H901" i="8"/>
  <c r="H902" i="8"/>
  <c r="H903" i="8"/>
  <c r="H904" i="8"/>
  <c r="H905" i="8"/>
  <c r="H906" i="8"/>
  <c r="H907" i="8"/>
  <c r="H908" i="8"/>
  <c r="H909" i="8"/>
  <c r="H910" i="8"/>
  <c r="H911" i="8"/>
  <c r="H912" i="8"/>
  <c r="H913" i="8"/>
  <c r="H914" i="8"/>
  <c r="H915" i="8"/>
  <c r="H916" i="8"/>
  <c r="H917" i="8"/>
  <c r="H918" i="8"/>
  <c r="H919" i="8"/>
  <c r="H920" i="8"/>
  <c r="H921" i="8"/>
  <c r="H922" i="8"/>
  <c r="H923" i="8"/>
  <c r="H924" i="8"/>
  <c r="H925" i="8"/>
  <c r="H926" i="8"/>
  <c r="H927" i="8"/>
  <c r="H928" i="8"/>
  <c r="H929" i="8"/>
  <c r="H930" i="8"/>
  <c r="H931" i="8"/>
  <c r="H932" i="8"/>
  <c r="H933" i="8"/>
  <c r="H934" i="8"/>
  <c r="H935" i="8"/>
  <c r="H936" i="8"/>
  <c r="H937" i="8"/>
  <c r="H938" i="8"/>
  <c r="H939" i="8"/>
  <c r="H940" i="8"/>
  <c r="H941" i="8"/>
  <c r="H942" i="8"/>
  <c r="H943" i="8"/>
  <c r="H944" i="8"/>
  <c r="H945" i="8"/>
  <c r="H946" i="8"/>
  <c r="H947" i="8"/>
  <c r="H948" i="8"/>
  <c r="H949" i="8"/>
  <c r="H950" i="8"/>
  <c r="H951" i="8"/>
  <c r="H952" i="8"/>
  <c r="H953" i="8"/>
  <c r="H954" i="8"/>
  <c r="H955" i="8"/>
  <c r="H956" i="8"/>
  <c r="H957" i="8"/>
  <c r="H958" i="8"/>
  <c r="H959" i="8"/>
  <c r="H960" i="8"/>
  <c r="H961" i="8"/>
  <c r="H962" i="8"/>
  <c r="H963" i="8"/>
  <c r="H964" i="8"/>
  <c r="H965" i="8"/>
  <c r="H966" i="8"/>
  <c r="H967" i="8"/>
  <c r="H968" i="8"/>
  <c r="H969" i="8"/>
  <c r="H970" i="8"/>
  <c r="H971" i="8"/>
  <c r="H972" i="8"/>
  <c r="H973" i="8"/>
  <c r="H974" i="8"/>
  <c r="H975" i="8"/>
  <c r="H976" i="8"/>
  <c r="H977" i="8"/>
  <c r="H978" i="8"/>
  <c r="H979" i="8"/>
  <c r="H980" i="8"/>
  <c r="H981" i="8"/>
  <c r="H982" i="8"/>
  <c r="H983" i="8"/>
  <c r="H984" i="8"/>
  <c r="H985" i="8"/>
  <c r="H986" i="8"/>
  <c r="H987" i="8"/>
  <c r="H15" i="8"/>
  <c r="J2" i="12" l="1"/>
  <c r="C79" i="18" s="1"/>
  <c r="K2" i="12"/>
  <c r="B79" i="18" s="1"/>
  <c r="I25" i="12"/>
  <c r="I21" i="12"/>
  <c r="I17" i="12"/>
  <c r="I13" i="12"/>
  <c r="I9" i="12"/>
  <c r="I5" i="12"/>
  <c r="I4" i="13"/>
  <c r="I8" i="13"/>
  <c r="I12" i="13"/>
  <c r="I16" i="13"/>
  <c r="I20" i="13"/>
  <c r="I24" i="13"/>
  <c r="I28" i="13"/>
  <c r="I5" i="13"/>
  <c r="I13" i="13"/>
  <c r="I17" i="13"/>
  <c r="I25" i="13"/>
  <c r="I29" i="13"/>
  <c r="I6" i="13"/>
  <c r="I14" i="13"/>
  <c r="I22" i="13"/>
  <c r="I30" i="13"/>
  <c r="I7" i="13"/>
  <c r="I15" i="13"/>
  <c r="I23" i="13"/>
  <c r="I2" i="13"/>
  <c r="I9" i="13"/>
  <c r="I21" i="13"/>
  <c r="I10" i="13"/>
  <c r="I18" i="13"/>
  <c r="I26" i="13"/>
  <c r="I3" i="13"/>
  <c r="I11" i="13"/>
  <c r="I19" i="13"/>
  <c r="I27" i="13"/>
  <c r="I76" i="11"/>
  <c r="I72" i="11"/>
  <c r="I68" i="11"/>
  <c r="I64" i="11"/>
  <c r="I60" i="11"/>
  <c r="I56" i="11"/>
  <c r="I52" i="11"/>
  <c r="I48" i="11"/>
  <c r="I44" i="11"/>
  <c r="I40" i="11"/>
  <c r="I36" i="11"/>
  <c r="I32" i="11"/>
  <c r="I28" i="11"/>
  <c r="I24" i="11"/>
  <c r="I20" i="11"/>
  <c r="I16" i="11"/>
  <c r="I12" i="11"/>
  <c r="I8" i="11"/>
  <c r="I4" i="11"/>
  <c r="J77" i="11"/>
  <c r="C77" i="18" s="1"/>
  <c r="J73" i="11"/>
  <c r="C73" i="18" s="1"/>
  <c r="J69" i="11"/>
  <c r="C69" i="18" s="1"/>
  <c r="J65" i="11"/>
  <c r="C65" i="18" s="1"/>
  <c r="J61" i="11"/>
  <c r="C61" i="18" s="1"/>
  <c r="J57" i="11"/>
  <c r="C57" i="18" s="1"/>
  <c r="J53" i="11"/>
  <c r="C53" i="18" s="1"/>
  <c r="J49" i="11"/>
  <c r="C49" i="18" s="1"/>
  <c r="J45" i="11"/>
  <c r="C45" i="18" s="1"/>
  <c r="J41" i="11"/>
  <c r="C41" i="18" s="1"/>
  <c r="J37" i="11"/>
  <c r="J33" i="11"/>
  <c r="C33" i="18" s="1"/>
  <c r="J29" i="11"/>
  <c r="C29" i="18" s="1"/>
  <c r="J25" i="11"/>
  <c r="C25" i="18" s="1"/>
  <c r="J21" i="11"/>
  <c r="C21" i="18" s="1"/>
  <c r="J17" i="11"/>
  <c r="C17" i="18" s="1"/>
  <c r="J13" i="11"/>
  <c r="C13" i="18" s="1"/>
  <c r="J9" i="11"/>
  <c r="C9" i="18" s="1"/>
  <c r="J5" i="11"/>
  <c r="C5" i="18" s="1"/>
  <c r="I28" i="12"/>
  <c r="I24" i="12"/>
  <c r="I20" i="12"/>
  <c r="I16" i="12"/>
  <c r="I12" i="12"/>
  <c r="I8" i="12"/>
  <c r="I4" i="12"/>
  <c r="I2" i="11"/>
  <c r="I75" i="11"/>
  <c r="I71" i="11"/>
  <c r="I67" i="11"/>
  <c r="I63" i="11"/>
  <c r="I59" i="11"/>
  <c r="I55" i="11"/>
  <c r="I51" i="11"/>
  <c r="I47" i="11"/>
  <c r="I43" i="11"/>
  <c r="I39" i="11"/>
  <c r="I35" i="11"/>
  <c r="I31" i="11"/>
  <c r="I27" i="11"/>
  <c r="I23" i="11"/>
  <c r="I19" i="11"/>
  <c r="I15" i="11"/>
  <c r="I11" i="11"/>
  <c r="I7" i="11"/>
  <c r="I3" i="11"/>
  <c r="I27" i="12"/>
  <c r="I23" i="12"/>
  <c r="I19" i="12"/>
  <c r="I15" i="12"/>
  <c r="I11" i="12"/>
  <c r="I7" i="12"/>
  <c r="I3" i="12"/>
  <c r="I78" i="11"/>
  <c r="I74" i="11"/>
  <c r="I70" i="11"/>
  <c r="I66" i="11"/>
  <c r="I62" i="11"/>
  <c r="I58" i="11"/>
  <c r="I54" i="11"/>
  <c r="I50" i="11"/>
  <c r="I46" i="11"/>
  <c r="I42" i="11"/>
  <c r="I38" i="11"/>
  <c r="I34" i="11"/>
  <c r="I30" i="11"/>
  <c r="I26" i="11"/>
  <c r="I22" i="11"/>
  <c r="I18" i="11"/>
  <c r="I14" i="11"/>
  <c r="I10" i="11"/>
  <c r="I6" i="11"/>
  <c r="I26" i="12"/>
  <c r="I22" i="12"/>
  <c r="I18" i="12"/>
  <c r="I14" i="12"/>
  <c r="I10" i="12"/>
  <c r="I6" i="12"/>
  <c r="E30" i="11"/>
  <c r="G30" i="11" s="1"/>
  <c r="E31" i="11"/>
  <c r="G31" i="11" s="1"/>
  <c r="E32" i="11"/>
  <c r="G32" i="11" s="1"/>
  <c r="E33" i="11"/>
  <c r="G33" i="11" s="1"/>
  <c r="E34" i="11"/>
  <c r="G34" i="11" s="1"/>
  <c r="E35" i="11"/>
  <c r="G35" i="11" s="1"/>
  <c r="E36" i="11"/>
  <c r="G36" i="11" s="1"/>
  <c r="E37" i="11"/>
  <c r="G37" i="11" s="1"/>
  <c r="E38" i="11"/>
  <c r="G38" i="11" s="1"/>
  <c r="E39" i="11"/>
  <c r="G39" i="11" s="1"/>
  <c r="E40" i="11"/>
  <c r="G40" i="11" s="1"/>
  <c r="E41" i="11"/>
  <c r="G41" i="11" s="1"/>
  <c r="E42" i="11"/>
  <c r="G42" i="11" s="1"/>
  <c r="E43" i="11"/>
  <c r="G43" i="11" s="1"/>
  <c r="E44" i="11"/>
  <c r="G44" i="11" s="1"/>
  <c r="E45" i="11"/>
  <c r="G45" i="11" s="1"/>
  <c r="E46" i="11"/>
  <c r="G46" i="11" s="1"/>
  <c r="E47" i="11"/>
  <c r="G47" i="11" s="1"/>
  <c r="E48" i="11"/>
  <c r="G48" i="11" s="1"/>
  <c r="E49" i="11"/>
  <c r="G49" i="11" s="1"/>
  <c r="E50" i="11"/>
  <c r="G50" i="11" s="1"/>
  <c r="E51" i="11"/>
  <c r="G51" i="11" s="1"/>
  <c r="E52" i="11"/>
  <c r="G52" i="11" s="1"/>
  <c r="E53" i="11"/>
  <c r="G53" i="11" s="1"/>
  <c r="E54" i="11"/>
  <c r="G54" i="11" s="1"/>
  <c r="E55" i="11"/>
  <c r="G55" i="11" s="1"/>
  <c r="E56" i="11"/>
  <c r="G56" i="11" s="1"/>
  <c r="E57" i="11"/>
  <c r="G57" i="11" s="1"/>
  <c r="E58" i="11"/>
  <c r="G58" i="11" s="1"/>
  <c r="E59" i="11"/>
  <c r="G59" i="11" s="1"/>
  <c r="E60" i="11"/>
  <c r="G60" i="11" s="1"/>
  <c r="E61" i="11"/>
  <c r="G61" i="11" s="1"/>
  <c r="E62" i="11"/>
  <c r="G62" i="11" s="1"/>
  <c r="E63" i="11"/>
  <c r="G63" i="11" s="1"/>
  <c r="E64" i="11"/>
  <c r="G64" i="11" s="1"/>
  <c r="E65" i="11"/>
  <c r="G65" i="11" s="1"/>
  <c r="E66" i="11"/>
  <c r="G66" i="11" s="1"/>
  <c r="E67" i="11"/>
  <c r="G67" i="11" s="1"/>
  <c r="E68" i="11"/>
  <c r="G68" i="11" s="1"/>
  <c r="E69" i="11"/>
  <c r="G69" i="11" s="1"/>
  <c r="E70" i="11"/>
  <c r="G70" i="11" s="1"/>
  <c r="E71" i="11"/>
  <c r="G71" i="11" s="1"/>
  <c r="E72" i="11"/>
  <c r="G72" i="11" s="1"/>
  <c r="E73" i="11"/>
  <c r="G73" i="11" s="1"/>
  <c r="E74" i="11"/>
  <c r="G74" i="11" s="1"/>
  <c r="E75" i="11"/>
  <c r="G75" i="11" s="1"/>
  <c r="E76" i="11"/>
  <c r="G76" i="11" s="1"/>
  <c r="E77" i="11"/>
  <c r="G77" i="11" s="1"/>
  <c r="E78" i="11"/>
  <c r="G78" i="11" s="1"/>
  <c r="E3" i="11"/>
  <c r="G3" i="11" s="1"/>
  <c r="E4" i="11"/>
  <c r="G4" i="11" s="1"/>
  <c r="E5" i="11"/>
  <c r="G5" i="11" s="1"/>
  <c r="E6" i="11"/>
  <c r="G6" i="11" s="1"/>
  <c r="E7" i="11"/>
  <c r="G7" i="11" s="1"/>
  <c r="E8" i="11"/>
  <c r="G8" i="11" s="1"/>
  <c r="E9" i="11"/>
  <c r="G9" i="11" s="1"/>
  <c r="E10" i="11"/>
  <c r="G10" i="11" s="1"/>
  <c r="E11" i="11"/>
  <c r="G11" i="11" s="1"/>
  <c r="E12" i="11"/>
  <c r="G12" i="11" s="1"/>
  <c r="E13" i="11"/>
  <c r="G13" i="11" s="1"/>
  <c r="E14" i="11"/>
  <c r="G14" i="11" s="1"/>
  <c r="E15" i="11"/>
  <c r="G15" i="11" s="1"/>
  <c r="E16" i="11"/>
  <c r="G16" i="11" s="1"/>
  <c r="E17" i="11"/>
  <c r="G17" i="11" s="1"/>
  <c r="E18" i="11"/>
  <c r="G18" i="11" s="1"/>
  <c r="E19" i="11"/>
  <c r="G19" i="11" s="1"/>
  <c r="E20" i="11"/>
  <c r="G20" i="11" s="1"/>
  <c r="E21" i="11"/>
  <c r="G21" i="11" s="1"/>
  <c r="E22" i="11"/>
  <c r="G22" i="11" s="1"/>
  <c r="E23" i="11"/>
  <c r="G23" i="11" s="1"/>
  <c r="E24" i="11"/>
  <c r="G24" i="11" s="1"/>
  <c r="E25" i="11"/>
  <c r="G25" i="11" s="1"/>
  <c r="E26" i="11"/>
  <c r="G26" i="11" s="1"/>
  <c r="E27" i="11"/>
  <c r="G27" i="11" s="1"/>
  <c r="E28" i="11"/>
  <c r="G28" i="11" s="1"/>
  <c r="E29" i="11"/>
  <c r="G29" i="11" s="1"/>
  <c r="E2" i="11"/>
  <c r="G2" i="11" s="1"/>
  <c r="K22" i="11" l="1"/>
  <c r="B22" i="18" s="1"/>
  <c r="J22" i="11"/>
  <c r="C22" i="18" s="1"/>
  <c r="K70" i="11"/>
  <c r="B70" i="18" s="1"/>
  <c r="J70" i="11"/>
  <c r="C70" i="18" s="1"/>
  <c r="K27" i="11"/>
  <c r="B27" i="18" s="1"/>
  <c r="J27" i="11"/>
  <c r="C27" i="18" s="1"/>
  <c r="K36" i="11"/>
  <c r="J36" i="11"/>
  <c r="K68" i="11"/>
  <c r="B68" i="18" s="1"/>
  <c r="J68" i="11"/>
  <c r="C68" i="18" s="1"/>
  <c r="K19" i="13"/>
  <c r="B123" i="18" s="1"/>
  <c r="J19" i="13"/>
  <c r="C123" i="18" s="1"/>
  <c r="K30" i="13"/>
  <c r="B134" i="18" s="1"/>
  <c r="J30" i="13"/>
  <c r="C134" i="18" s="1"/>
  <c r="J29" i="13"/>
  <c r="C133" i="18" s="1"/>
  <c r="K29" i="13"/>
  <c r="B133" i="18" s="1"/>
  <c r="K5" i="13"/>
  <c r="B109" i="18" s="1"/>
  <c r="J5" i="13"/>
  <c r="C109" i="18" s="1"/>
  <c r="K16" i="13"/>
  <c r="B120" i="18" s="1"/>
  <c r="J16" i="13"/>
  <c r="C120" i="18" s="1"/>
  <c r="K5" i="12"/>
  <c r="B82" i="18" s="1"/>
  <c r="J5" i="12"/>
  <c r="K21" i="12"/>
  <c r="B98" i="18" s="1"/>
  <c r="J21" i="12"/>
  <c r="C98" i="18" s="1"/>
  <c r="K18" i="12"/>
  <c r="B95" i="18" s="1"/>
  <c r="J18" i="12"/>
  <c r="C95" i="18" s="1"/>
  <c r="K10" i="11"/>
  <c r="B10" i="18" s="1"/>
  <c r="J10" i="11"/>
  <c r="C10" i="18" s="1"/>
  <c r="K26" i="11"/>
  <c r="B26" i="18" s="1"/>
  <c r="J26" i="11"/>
  <c r="C26" i="18" s="1"/>
  <c r="K42" i="11"/>
  <c r="B42" i="18" s="1"/>
  <c r="J42" i="11"/>
  <c r="C42" i="18" s="1"/>
  <c r="K58" i="11"/>
  <c r="B58" i="18" s="1"/>
  <c r="J58" i="11"/>
  <c r="C58" i="18" s="1"/>
  <c r="K74" i="11"/>
  <c r="B74" i="18" s="1"/>
  <c r="J74" i="11"/>
  <c r="C74" i="18" s="1"/>
  <c r="K11" i="12"/>
  <c r="B88" i="18" s="1"/>
  <c r="J11" i="12"/>
  <c r="C88" i="18" s="1"/>
  <c r="K27" i="12"/>
  <c r="B104" i="18" s="1"/>
  <c r="J27" i="12"/>
  <c r="C104" i="18" s="1"/>
  <c r="K15" i="11"/>
  <c r="B15" i="18" s="1"/>
  <c r="J15" i="11"/>
  <c r="C15" i="18" s="1"/>
  <c r="K31" i="11"/>
  <c r="B31" i="18" s="1"/>
  <c r="J31" i="11"/>
  <c r="C31" i="18" s="1"/>
  <c r="K47" i="11"/>
  <c r="B47" i="18" s="1"/>
  <c r="J47" i="11"/>
  <c r="C47" i="18" s="1"/>
  <c r="K63" i="11"/>
  <c r="B63" i="18" s="1"/>
  <c r="J63" i="11"/>
  <c r="C63" i="18" s="1"/>
  <c r="K2" i="11"/>
  <c r="B2" i="18" s="1"/>
  <c r="J2" i="11"/>
  <c r="C2" i="18" s="1"/>
  <c r="K16" i="12"/>
  <c r="B93" i="18" s="1"/>
  <c r="J16" i="12"/>
  <c r="C93" i="18" s="1"/>
  <c r="C37" i="18"/>
  <c r="K8" i="11"/>
  <c r="B8" i="18" s="1"/>
  <c r="J8" i="11"/>
  <c r="C8" i="18" s="1"/>
  <c r="K24" i="11"/>
  <c r="B24" i="18" s="1"/>
  <c r="J24" i="11"/>
  <c r="C24" i="18" s="1"/>
  <c r="K40" i="11"/>
  <c r="B40" i="18" s="1"/>
  <c r="J40" i="11"/>
  <c r="C40" i="18" s="1"/>
  <c r="K56" i="11"/>
  <c r="B56" i="18" s="1"/>
  <c r="J56" i="11"/>
  <c r="C56" i="18" s="1"/>
  <c r="K72" i="11"/>
  <c r="B72" i="18" s="1"/>
  <c r="J72" i="11"/>
  <c r="C72" i="18" s="1"/>
  <c r="K11" i="13"/>
  <c r="B115" i="18" s="1"/>
  <c r="J11" i="13"/>
  <c r="C115" i="18" s="1"/>
  <c r="J10" i="13"/>
  <c r="C114" i="18" s="1"/>
  <c r="K10" i="13"/>
  <c r="B114" i="18" s="1"/>
  <c r="K23" i="13"/>
  <c r="B127" i="18" s="1"/>
  <c r="J23" i="13"/>
  <c r="C127" i="18" s="1"/>
  <c r="J22" i="13"/>
  <c r="C126" i="18" s="1"/>
  <c r="K22" i="13"/>
  <c r="B126" i="18" s="1"/>
  <c r="K25" i="13"/>
  <c r="B129" i="18" s="1"/>
  <c r="J25" i="13"/>
  <c r="C129" i="18" s="1"/>
  <c r="J28" i="13"/>
  <c r="C132" i="18" s="1"/>
  <c r="K28" i="13"/>
  <c r="B132" i="18" s="1"/>
  <c r="J12" i="13"/>
  <c r="C116" i="18" s="1"/>
  <c r="K12" i="13"/>
  <c r="B116" i="18" s="1"/>
  <c r="K9" i="12"/>
  <c r="B86" i="18" s="1"/>
  <c r="J9" i="12"/>
  <c r="C86" i="18" s="1"/>
  <c r="K25" i="12"/>
  <c r="B102" i="18" s="1"/>
  <c r="J25" i="12"/>
  <c r="C102" i="18" s="1"/>
  <c r="K14" i="12"/>
  <c r="B91" i="18" s="1"/>
  <c r="J14" i="12"/>
  <c r="C91" i="18" s="1"/>
  <c r="K38" i="11"/>
  <c r="B38" i="18" s="1"/>
  <c r="J38" i="11"/>
  <c r="C38" i="18" s="1"/>
  <c r="K7" i="12"/>
  <c r="B84" i="18" s="1"/>
  <c r="J7" i="12"/>
  <c r="C84" i="18" s="1"/>
  <c r="K11" i="11"/>
  <c r="B11" i="18" s="1"/>
  <c r="J11" i="11"/>
  <c r="C11" i="18" s="1"/>
  <c r="K59" i="11"/>
  <c r="B59" i="18" s="1"/>
  <c r="J59" i="11"/>
  <c r="C59" i="18" s="1"/>
  <c r="K12" i="12"/>
  <c r="B89" i="18" s="1"/>
  <c r="J12" i="12"/>
  <c r="C89" i="18" s="1"/>
  <c r="K20" i="11"/>
  <c r="B20" i="18" s="1"/>
  <c r="J20" i="11"/>
  <c r="C20" i="18" s="1"/>
  <c r="J18" i="13"/>
  <c r="C122" i="18" s="1"/>
  <c r="K18" i="13"/>
  <c r="B122" i="18" s="1"/>
  <c r="G80" i="11"/>
  <c r="K6" i="12"/>
  <c r="B83" i="18" s="1"/>
  <c r="J6" i="12"/>
  <c r="C83" i="18" s="1"/>
  <c r="K22" i="12"/>
  <c r="B99" i="18" s="1"/>
  <c r="J22" i="12"/>
  <c r="C99" i="18" s="1"/>
  <c r="K14" i="11"/>
  <c r="B14" i="18" s="1"/>
  <c r="J14" i="11"/>
  <c r="C14" i="18" s="1"/>
  <c r="K30" i="11"/>
  <c r="B30" i="18" s="1"/>
  <c r="J30" i="11"/>
  <c r="C30" i="18" s="1"/>
  <c r="K46" i="11"/>
  <c r="B46" i="18" s="1"/>
  <c r="J46" i="11"/>
  <c r="C46" i="18" s="1"/>
  <c r="K62" i="11"/>
  <c r="B62" i="18" s="1"/>
  <c r="J62" i="11"/>
  <c r="C62" i="18" s="1"/>
  <c r="K78" i="11"/>
  <c r="B78" i="18" s="1"/>
  <c r="J78" i="11"/>
  <c r="C78" i="18" s="1"/>
  <c r="K15" i="12"/>
  <c r="B92" i="18" s="1"/>
  <c r="J15" i="12"/>
  <c r="C92" i="18" s="1"/>
  <c r="K3" i="11"/>
  <c r="B3" i="18" s="1"/>
  <c r="J3" i="11"/>
  <c r="C3" i="18" s="1"/>
  <c r="K19" i="11"/>
  <c r="B19" i="18" s="1"/>
  <c r="J19" i="11"/>
  <c r="C19" i="18" s="1"/>
  <c r="K35" i="11"/>
  <c r="B35" i="18" s="1"/>
  <c r="J35" i="11"/>
  <c r="C35" i="18" s="1"/>
  <c r="K51" i="11"/>
  <c r="B51" i="18" s="1"/>
  <c r="J51" i="11"/>
  <c r="C51" i="18" s="1"/>
  <c r="K67" i="11"/>
  <c r="B67" i="18" s="1"/>
  <c r="J67" i="11"/>
  <c r="C67" i="18" s="1"/>
  <c r="J4" i="12"/>
  <c r="C81" i="18" s="1"/>
  <c r="K4" i="12"/>
  <c r="B81" i="18" s="1"/>
  <c r="K20" i="12"/>
  <c r="B97" i="18" s="1"/>
  <c r="J20" i="12"/>
  <c r="C97" i="18" s="1"/>
  <c r="K12" i="11"/>
  <c r="B12" i="18" s="1"/>
  <c r="J12" i="11"/>
  <c r="C12" i="18" s="1"/>
  <c r="K28" i="11"/>
  <c r="B28" i="18" s="1"/>
  <c r="J28" i="11"/>
  <c r="C28" i="18" s="1"/>
  <c r="K44" i="11"/>
  <c r="B44" i="18" s="1"/>
  <c r="J44" i="11"/>
  <c r="C44" i="18" s="1"/>
  <c r="K60" i="11"/>
  <c r="B60" i="18" s="1"/>
  <c r="J60" i="11"/>
  <c r="C60" i="18" s="1"/>
  <c r="K76" i="11"/>
  <c r="B76" i="18" s="1"/>
  <c r="J76" i="11"/>
  <c r="C76" i="18" s="1"/>
  <c r="K3" i="13"/>
  <c r="B107" i="18" s="1"/>
  <c r="J3" i="13"/>
  <c r="C107" i="18" s="1"/>
  <c r="J21" i="13"/>
  <c r="C125" i="18" s="1"/>
  <c r="K21" i="13"/>
  <c r="B125" i="18" s="1"/>
  <c r="K15" i="13"/>
  <c r="B119" i="18" s="1"/>
  <c r="J15" i="13"/>
  <c r="C119" i="18" s="1"/>
  <c r="J14" i="13"/>
  <c r="C118" i="18" s="1"/>
  <c r="K14" i="13"/>
  <c r="B118" i="18" s="1"/>
  <c r="K17" i="13"/>
  <c r="B121" i="18" s="1"/>
  <c r="J17" i="13"/>
  <c r="C121" i="18" s="1"/>
  <c r="K24" i="13"/>
  <c r="B128" i="18" s="1"/>
  <c r="J24" i="13"/>
  <c r="C128" i="18" s="1"/>
  <c r="J8" i="13"/>
  <c r="C112" i="18" s="1"/>
  <c r="K8" i="13"/>
  <c r="B112" i="18" s="1"/>
  <c r="K13" i="12"/>
  <c r="B90" i="18" s="1"/>
  <c r="J13" i="12"/>
  <c r="C90" i="18" s="1"/>
  <c r="K6" i="11"/>
  <c r="B6" i="18" s="1"/>
  <c r="J6" i="11"/>
  <c r="C6" i="18" s="1"/>
  <c r="K54" i="11"/>
  <c r="B54" i="18" s="1"/>
  <c r="J54" i="11"/>
  <c r="C54" i="18" s="1"/>
  <c r="K23" i="12"/>
  <c r="B100" i="18" s="1"/>
  <c r="J23" i="12"/>
  <c r="C100" i="18" s="1"/>
  <c r="K43" i="11"/>
  <c r="B43" i="18" s="1"/>
  <c r="J43" i="11"/>
  <c r="C43" i="18" s="1"/>
  <c r="K75" i="11"/>
  <c r="B75" i="18" s="1"/>
  <c r="J75" i="11"/>
  <c r="C75" i="18" s="1"/>
  <c r="K28" i="12"/>
  <c r="B105" i="18" s="1"/>
  <c r="J28" i="12"/>
  <c r="C105" i="18" s="1"/>
  <c r="K4" i="11"/>
  <c r="B4" i="18" s="1"/>
  <c r="J4" i="11"/>
  <c r="C4" i="18" s="1"/>
  <c r="K52" i="11"/>
  <c r="B52" i="18" s="1"/>
  <c r="J52" i="11"/>
  <c r="C52" i="18" s="1"/>
  <c r="K2" i="13"/>
  <c r="B106" i="18" s="1"/>
  <c r="J2" i="13"/>
  <c r="C106" i="18" s="1"/>
  <c r="K10" i="12"/>
  <c r="B87" i="18" s="1"/>
  <c r="J10" i="12"/>
  <c r="C87" i="18" s="1"/>
  <c r="K26" i="12"/>
  <c r="B103" i="18" s="1"/>
  <c r="J26" i="12"/>
  <c r="C103" i="18" s="1"/>
  <c r="K18" i="11"/>
  <c r="B18" i="18" s="1"/>
  <c r="J18" i="11"/>
  <c r="C18" i="18" s="1"/>
  <c r="K34" i="11"/>
  <c r="B34" i="18" s="1"/>
  <c r="J34" i="11"/>
  <c r="C34" i="18" s="1"/>
  <c r="K50" i="11"/>
  <c r="B50" i="18" s="1"/>
  <c r="J50" i="11"/>
  <c r="C50" i="18" s="1"/>
  <c r="K66" i="11"/>
  <c r="B66" i="18" s="1"/>
  <c r="J66" i="11"/>
  <c r="C66" i="18" s="1"/>
  <c r="J3" i="12"/>
  <c r="C80" i="18" s="1"/>
  <c r="K3" i="12"/>
  <c r="B80" i="18" s="1"/>
  <c r="K19" i="12"/>
  <c r="B96" i="18" s="1"/>
  <c r="J19" i="12"/>
  <c r="C96" i="18" s="1"/>
  <c r="K7" i="11"/>
  <c r="B7" i="18" s="1"/>
  <c r="J7" i="11"/>
  <c r="C7" i="18" s="1"/>
  <c r="K23" i="11"/>
  <c r="B23" i="18" s="1"/>
  <c r="J23" i="11"/>
  <c r="C23" i="18" s="1"/>
  <c r="K39" i="11"/>
  <c r="B39" i="18" s="1"/>
  <c r="J39" i="11"/>
  <c r="C39" i="18" s="1"/>
  <c r="K55" i="11"/>
  <c r="B55" i="18" s="1"/>
  <c r="J55" i="11"/>
  <c r="C55" i="18" s="1"/>
  <c r="K71" i="11"/>
  <c r="B71" i="18" s="1"/>
  <c r="J71" i="11"/>
  <c r="C71" i="18" s="1"/>
  <c r="K8" i="12"/>
  <c r="B85" i="18" s="1"/>
  <c r="J8" i="12"/>
  <c r="C85" i="18" s="1"/>
  <c r="K24" i="12"/>
  <c r="B101" i="18" s="1"/>
  <c r="J24" i="12"/>
  <c r="C101" i="18" s="1"/>
  <c r="K16" i="11"/>
  <c r="B16" i="18" s="1"/>
  <c r="J16" i="11"/>
  <c r="C16" i="18" s="1"/>
  <c r="K32" i="11"/>
  <c r="B32" i="18" s="1"/>
  <c r="J32" i="11"/>
  <c r="C32" i="18" s="1"/>
  <c r="K48" i="11"/>
  <c r="B48" i="18" s="1"/>
  <c r="J48" i="11"/>
  <c r="C48" i="18" s="1"/>
  <c r="K64" i="11"/>
  <c r="B64" i="18" s="1"/>
  <c r="J64" i="11"/>
  <c r="C64" i="18" s="1"/>
  <c r="K27" i="13"/>
  <c r="B131" i="18" s="1"/>
  <c r="J27" i="13"/>
  <c r="C131" i="18" s="1"/>
  <c r="J26" i="13"/>
  <c r="C130" i="18" s="1"/>
  <c r="K26" i="13"/>
  <c r="B130" i="18" s="1"/>
  <c r="K9" i="13"/>
  <c r="B113" i="18" s="1"/>
  <c r="J9" i="13"/>
  <c r="C113" i="18" s="1"/>
  <c r="K7" i="13"/>
  <c r="B111" i="18" s="1"/>
  <c r="J7" i="13"/>
  <c r="C111" i="18" s="1"/>
  <c r="J6" i="13"/>
  <c r="C110" i="18" s="1"/>
  <c r="K6" i="13"/>
  <c r="B110" i="18" s="1"/>
  <c r="K13" i="13"/>
  <c r="B117" i="18" s="1"/>
  <c r="J13" i="13"/>
  <c r="C117" i="18" s="1"/>
  <c r="J20" i="13"/>
  <c r="C124" i="18" s="1"/>
  <c r="K20" i="13"/>
  <c r="B124" i="18" s="1"/>
  <c r="K4" i="13"/>
  <c r="B108" i="18" s="1"/>
  <c r="J4" i="13"/>
  <c r="C108" i="18" s="1"/>
  <c r="K17" i="12"/>
  <c r="B94" i="18" s="1"/>
  <c r="J17" i="12"/>
  <c r="C94" i="18" s="1"/>
  <c r="B36" i="18" l="1"/>
  <c r="J80" i="11"/>
  <c r="C82" i="18"/>
  <c r="J30" i="12"/>
  <c r="C36" i="18"/>
  <c r="A8" i="10"/>
  <c r="C847" i="7"/>
  <c r="C848" i="7"/>
  <c r="C849" i="7"/>
  <c r="C850" i="7"/>
  <c r="C851" i="7"/>
  <c r="C852" i="7"/>
  <c r="C853" i="7"/>
  <c r="C854" i="7"/>
  <c r="C846" i="7"/>
  <c r="C234" i="7"/>
  <c r="C235" i="7"/>
  <c r="C236" i="7"/>
  <c r="C237" i="7"/>
  <c r="C238" i="7"/>
  <c r="C239" i="7"/>
  <c r="C240" i="7"/>
  <c r="C241" i="7"/>
  <c r="C242" i="7"/>
  <c r="C243" i="7"/>
  <c r="C244" i="7"/>
  <c r="C245" i="7"/>
  <c r="C246" i="7"/>
  <c r="C247" i="7"/>
  <c r="C248" i="7"/>
  <c r="C249" i="7"/>
  <c r="C250" i="7"/>
  <c r="C251" i="7"/>
  <c r="C252" i="7"/>
  <c r="C253" i="7"/>
  <c r="C254" i="7"/>
  <c r="C255" i="7"/>
  <c r="C256" i="7"/>
  <c r="C257" i="7"/>
  <c r="C258" i="7"/>
  <c r="C259" i="7"/>
  <c r="C260" i="7"/>
  <c r="C261" i="7"/>
  <c r="C262" i="7"/>
  <c r="C263" i="7"/>
  <c r="C264" i="7"/>
  <c r="C265" i="7"/>
  <c r="C266" i="7"/>
  <c r="C267" i="7"/>
  <c r="C268" i="7"/>
  <c r="C269" i="7"/>
  <c r="C270" i="7"/>
  <c r="C271" i="7"/>
  <c r="C272" i="7"/>
  <c r="C273" i="7"/>
  <c r="C274" i="7"/>
  <c r="C275" i="7"/>
  <c r="C276" i="7"/>
  <c r="C277" i="7"/>
  <c r="C278" i="7"/>
  <c r="C279" i="7"/>
  <c r="C280" i="7"/>
  <c r="C281" i="7"/>
  <c r="C282" i="7"/>
  <c r="C283" i="7"/>
  <c r="C284" i="7"/>
  <c r="C285" i="7"/>
  <c r="C286" i="7"/>
  <c r="C287" i="7"/>
  <c r="C288" i="7"/>
  <c r="C289" i="7"/>
  <c r="C290" i="7"/>
  <c r="C291" i="7"/>
  <c r="C292" i="7"/>
  <c r="C293" i="7"/>
  <c r="C294" i="7"/>
  <c r="C295" i="7"/>
  <c r="C296" i="7"/>
  <c r="C297" i="7"/>
  <c r="C298" i="7"/>
  <c r="C299" i="7"/>
  <c r="C300" i="7"/>
  <c r="C301" i="7"/>
  <c r="C302" i="7"/>
  <c r="C303" i="7"/>
  <c r="C304" i="7"/>
  <c r="C305" i="7"/>
  <c r="C306" i="7"/>
  <c r="C307" i="7"/>
  <c r="C308" i="7"/>
  <c r="C309" i="7"/>
  <c r="C310" i="7"/>
  <c r="C311" i="7"/>
  <c r="C312" i="7"/>
  <c r="C313" i="7"/>
  <c r="C314" i="7"/>
  <c r="C315" i="7"/>
  <c r="C316" i="7"/>
  <c r="C317" i="7"/>
  <c r="C318" i="7"/>
  <c r="C319" i="7"/>
  <c r="C320" i="7"/>
  <c r="C321" i="7"/>
  <c r="C322" i="7"/>
  <c r="C323" i="7"/>
  <c r="C324" i="7"/>
  <c r="C325" i="7"/>
  <c r="C326" i="7"/>
  <c r="C327" i="7"/>
  <c r="C328" i="7"/>
  <c r="C329" i="7"/>
  <c r="C330" i="7"/>
  <c r="C331" i="7"/>
  <c r="C332" i="7"/>
  <c r="C333" i="7"/>
  <c r="C334" i="7"/>
  <c r="C335" i="7"/>
  <c r="C336" i="7"/>
  <c r="C337" i="7"/>
  <c r="C338" i="7"/>
  <c r="C339" i="7"/>
  <c r="C340" i="7"/>
  <c r="C341" i="7"/>
  <c r="C342" i="7"/>
  <c r="C343" i="7"/>
  <c r="C344" i="7"/>
  <c r="C345" i="7"/>
  <c r="C346" i="7"/>
  <c r="C347" i="7"/>
  <c r="C348" i="7"/>
  <c r="C349" i="7"/>
  <c r="C350" i="7"/>
  <c r="C351" i="7"/>
  <c r="C352" i="7"/>
  <c r="C353" i="7"/>
  <c r="C354" i="7"/>
  <c r="C355" i="7"/>
  <c r="C356" i="7"/>
  <c r="C357" i="7"/>
  <c r="C358" i="7"/>
  <c r="C359" i="7"/>
  <c r="C360" i="7"/>
  <c r="C361" i="7"/>
  <c r="C362" i="7"/>
  <c r="C363" i="7"/>
  <c r="C364" i="7"/>
  <c r="C365" i="7"/>
  <c r="C366" i="7"/>
  <c r="C367" i="7"/>
  <c r="C368" i="7"/>
  <c r="C369" i="7"/>
  <c r="C370" i="7"/>
  <c r="C371" i="7"/>
  <c r="C372" i="7"/>
  <c r="C373" i="7"/>
  <c r="C374" i="7"/>
  <c r="C375" i="7"/>
  <c r="C376" i="7"/>
  <c r="C377" i="7"/>
  <c r="C378" i="7"/>
  <c r="C379" i="7"/>
  <c r="C380" i="7"/>
  <c r="C381" i="7"/>
  <c r="C382" i="7"/>
  <c r="C383" i="7"/>
  <c r="C384" i="7"/>
  <c r="C385" i="7"/>
  <c r="C386" i="7"/>
  <c r="C387" i="7"/>
  <c r="C388" i="7"/>
  <c r="C389" i="7"/>
  <c r="C390" i="7"/>
  <c r="C391" i="7"/>
  <c r="C392" i="7"/>
  <c r="C393" i="7"/>
  <c r="C394" i="7"/>
  <c r="C395" i="7"/>
  <c r="C396" i="7"/>
  <c r="C397" i="7"/>
  <c r="C398" i="7"/>
  <c r="C399" i="7"/>
  <c r="C400" i="7"/>
  <c r="C401" i="7"/>
  <c r="C402" i="7"/>
  <c r="C403" i="7"/>
  <c r="C404" i="7"/>
  <c r="C405" i="7"/>
  <c r="C406" i="7"/>
  <c r="C407" i="7"/>
  <c r="C408" i="7"/>
  <c r="C409" i="7"/>
  <c r="C410" i="7"/>
  <c r="C411" i="7"/>
  <c r="C412" i="7"/>
  <c r="C413" i="7"/>
  <c r="C414" i="7"/>
  <c r="C415" i="7"/>
  <c r="C416" i="7"/>
  <c r="C417" i="7"/>
  <c r="C418" i="7"/>
  <c r="C419" i="7"/>
  <c r="C420" i="7"/>
  <c r="C421" i="7"/>
  <c r="C422" i="7"/>
  <c r="C423" i="7"/>
  <c r="C424" i="7"/>
  <c r="C425" i="7"/>
  <c r="C426" i="7"/>
  <c r="C427" i="7"/>
  <c r="C428" i="7"/>
  <c r="C429" i="7"/>
  <c r="C430" i="7"/>
  <c r="C431" i="7"/>
  <c r="C432" i="7"/>
  <c r="C433" i="7"/>
  <c r="C434" i="7"/>
  <c r="C435" i="7"/>
  <c r="C436" i="7"/>
  <c r="C437" i="7"/>
  <c r="C438" i="7"/>
  <c r="C439" i="7"/>
  <c r="C440" i="7"/>
  <c r="C441" i="7"/>
  <c r="C442" i="7"/>
  <c r="C443" i="7"/>
  <c r="C444" i="7"/>
  <c r="C445" i="7"/>
  <c r="C446" i="7"/>
  <c r="C447" i="7"/>
  <c r="C448" i="7"/>
  <c r="C449" i="7"/>
  <c r="C450" i="7"/>
  <c r="C451" i="7"/>
  <c r="C452" i="7"/>
  <c r="C453" i="7"/>
  <c r="C454" i="7"/>
  <c r="C455" i="7"/>
  <c r="C456" i="7"/>
  <c r="C457" i="7"/>
  <c r="C458" i="7"/>
  <c r="C459" i="7"/>
  <c r="C460" i="7"/>
  <c r="C461" i="7"/>
  <c r="C462" i="7"/>
  <c r="C463" i="7"/>
  <c r="C464" i="7"/>
  <c r="C465" i="7"/>
  <c r="C466" i="7"/>
  <c r="C467" i="7"/>
  <c r="C468" i="7"/>
  <c r="C469" i="7"/>
  <c r="C470" i="7"/>
  <c r="C471" i="7"/>
  <c r="C472" i="7"/>
  <c r="C473" i="7"/>
  <c r="C474" i="7"/>
  <c r="C475" i="7"/>
  <c r="C476" i="7"/>
  <c r="C477" i="7"/>
  <c r="C478" i="7"/>
  <c r="C479" i="7"/>
  <c r="C480" i="7"/>
  <c r="C481" i="7"/>
  <c r="C482" i="7"/>
  <c r="C483" i="7"/>
  <c r="C484" i="7"/>
  <c r="C485" i="7"/>
  <c r="C486" i="7"/>
  <c r="C487" i="7"/>
  <c r="C488" i="7"/>
  <c r="C489" i="7"/>
  <c r="C490" i="7"/>
  <c r="C491" i="7"/>
  <c r="C492" i="7"/>
  <c r="C493" i="7"/>
  <c r="C494" i="7"/>
  <c r="C495" i="7"/>
  <c r="C496" i="7"/>
  <c r="C497" i="7"/>
  <c r="C498" i="7"/>
  <c r="C499" i="7"/>
  <c r="C500" i="7"/>
  <c r="C501" i="7"/>
  <c r="C502" i="7"/>
  <c r="C503" i="7"/>
  <c r="C504" i="7"/>
  <c r="C505" i="7"/>
  <c r="C506" i="7"/>
  <c r="C507" i="7"/>
  <c r="C508" i="7"/>
  <c r="C509" i="7"/>
  <c r="C510" i="7"/>
  <c r="C511" i="7"/>
  <c r="C512" i="7"/>
  <c r="C513" i="7"/>
  <c r="C514" i="7"/>
  <c r="C515" i="7"/>
  <c r="C516" i="7"/>
  <c r="C517" i="7"/>
  <c r="C518" i="7"/>
  <c r="C519" i="7"/>
  <c r="C520" i="7"/>
  <c r="C521" i="7"/>
  <c r="C522" i="7"/>
  <c r="C523" i="7"/>
  <c r="C524" i="7"/>
  <c r="C525" i="7"/>
  <c r="C526" i="7"/>
  <c r="C527" i="7"/>
  <c r="C528" i="7"/>
  <c r="C529" i="7"/>
  <c r="C530" i="7"/>
  <c r="C531" i="7"/>
  <c r="C532" i="7"/>
  <c r="C533" i="7"/>
  <c r="C534" i="7"/>
  <c r="C535" i="7"/>
  <c r="C536" i="7"/>
  <c r="C537" i="7"/>
  <c r="C538" i="7"/>
  <c r="C539" i="7"/>
  <c r="C540" i="7"/>
  <c r="C541" i="7"/>
  <c r="C542" i="7"/>
  <c r="C543" i="7"/>
  <c r="C544" i="7"/>
  <c r="C545" i="7"/>
  <c r="C546" i="7"/>
  <c r="C547" i="7"/>
  <c r="C548" i="7"/>
  <c r="C549" i="7"/>
  <c r="C550" i="7"/>
  <c r="C551" i="7"/>
  <c r="C552" i="7"/>
  <c r="C553" i="7"/>
  <c r="C554" i="7"/>
  <c r="C555" i="7"/>
  <c r="C556" i="7"/>
  <c r="C557" i="7"/>
  <c r="C558" i="7"/>
  <c r="C559" i="7"/>
  <c r="C560" i="7"/>
  <c r="C561" i="7"/>
  <c r="C562" i="7"/>
  <c r="C563" i="7"/>
  <c r="C564" i="7"/>
  <c r="C565" i="7"/>
  <c r="C566" i="7"/>
  <c r="C567" i="7"/>
  <c r="C568" i="7"/>
  <c r="C569" i="7"/>
  <c r="C570" i="7"/>
  <c r="C571" i="7"/>
  <c r="C572" i="7"/>
  <c r="C573" i="7"/>
  <c r="C574" i="7"/>
  <c r="C575" i="7"/>
  <c r="C576" i="7"/>
  <c r="C577" i="7"/>
  <c r="C578" i="7"/>
  <c r="C579" i="7"/>
  <c r="C580" i="7"/>
  <c r="C581" i="7"/>
  <c r="C582" i="7"/>
  <c r="C583" i="7"/>
  <c r="C584" i="7"/>
  <c r="C585" i="7"/>
  <c r="C586" i="7"/>
  <c r="C587" i="7"/>
  <c r="C588" i="7"/>
  <c r="C589" i="7"/>
  <c r="C590" i="7"/>
  <c r="C591" i="7"/>
  <c r="C592" i="7"/>
  <c r="C593" i="7"/>
  <c r="C594" i="7"/>
  <c r="C595" i="7"/>
  <c r="C596" i="7"/>
  <c r="C597" i="7"/>
  <c r="C598" i="7"/>
  <c r="C599" i="7"/>
  <c r="C600" i="7"/>
  <c r="C601" i="7"/>
  <c r="C602" i="7"/>
  <c r="C603" i="7"/>
  <c r="C604" i="7"/>
  <c r="C605" i="7"/>
  <c r="C606" i="7"/>
  <c r="C607" i="7"/>
  <c r="C608" i="7"/>
  <c r="C609" i="7"/>
  <c r="C610" i="7"/>
  <c r="C611" i="7"/>
  <c r="C612" i="7"/>
  <c r="C613" i="7"/>
  <c r="C614" i="7"/>
  <c r="C615" i="7"/>
  <c r="C616" i="7"/>
  <c r="C617" i="7"/>
  <c r="C618" i="7"/>
  <c r="C619" i="7"/>
  <c r="C620" i="7"/>
  <c r="C621" i="7"/>
  <c r="C622" i="7"/>
  <c r="C623" i="7"/>
  <c r="C624" i="7"/>
  <c r="C625" i="7"/>
  <c r="C626" i="7"/>
  <c r="C627" i="7"/>
  <c r="C628" i="7"/>
  <c r="C629" i="7"/>
  <c r="C630" i="7"/>
  <c r="C631" i="7"/>
  <c r="C632" i="7"/>
  <c r="C633" i="7"/>
  <c r="C634" i="7"/>
  <c r="C635" i="7"/>
  <c r="C636" i="7"/>
  <c r="C637" i="7"/>
  <c r="C638" i="7"/>
  <c r="C639" i="7"/>
  <c r="C640" i="7"/>
  <c r="C641" i="7"/>
  <c r="C642" i="7"/>
  <c r="C643" i="7"/>
  <c r="C644" i="7"/>
  <c r="C645" i="7"/>
  <c r="C646" i="7"/>
  <c r="C647" i="7"/>
  <c r="C648" i="7"/>
  <c r="C649" i="7"/>
  <c r="C650" i="7"/>
  <c r="C651" i="7"/>
  <c r="C652" i="7"/>
  <c r="C653" i="7"/>
  <c r="C654" i="7"/>
  <c r="C655" i="7"/>
  <c r="C656" i="7"/>
  <c r="C657" i="7"/>
  <c r="C658" i="7"/>
  <c r="C659" i="7"/>
  <c r="C660" i="7"/>
  <c r="C661" i="7"/>
  <c r="C662" i="7"/>
  <c r="C663" i="7"/>
  <c r="C664" i="7"/>
  <c r="C665" i="7"/>
  <c r="C666" i="7"/>
  <c r="C667" i="7"/>
  <c r="C668" i="7"/>
  <c r="C669" i="7"/>
  <c r="C670" i="7"/>
  <c r="C671" i="7"/>
  <c r="C672" i="7"/>
  <c r="C673" i="7"/>
  <c r="C674" i="7"/>
  <c r="C675" i="7"/>
  <c r="C676" i="7"/>
  <c r="C677" i="7"/>
  <c r="C678" i="7"/>
  <c r="C679" i="7"/>
  <c r="C680" i="7"/>
  <c r="C681" i="7"/>
  <c r="C682" i="7"/>
  <c r="C683" i="7"/>
  <c r="C684" i="7"/>
  <c r="C685" i="7"/>
  <c r="C686" i="7"/>
  <c r="C687" i="7"/>
  <c r="C688" i="7"/>
  <c r="C689" i="7"/>
  <c r="C690" i="7"/>
  <c r="C691" i="7"/>
  <c r="C692" i="7"/>
  <c r="C693" i="7"/>
  <c r="C694" i="7"/>
  <c r="C695" i="7"/>
  <c r="C696" i="7"/>
  <c r="C697" i="7"/>
  <c r="C698" i="7"/>
  <c r="C699" i="7"/>
  <c r="C700" i="7"/>
  <c r="C701" i="7"/>
  <c r="C702" i="7"/>
  <c r="C703" i="7"/>
  <c r="C704" i="7"/>
  <c r="C705" i="7"/>
  <c r="C706" i="7"/>
  <c r="C707" i="7"/>
  <c r="C708" i="7"/>
  <c r="C709" i="7"/>
  <c r="C710" i="7"/>
  <c r="C711" i="7"/>
  <c r="C712" i="7"/>
  <c r="C713" i="7"/>
  <c r="C714" i="7"/>
  <c r="C715" i="7"/>
  <c r="C716" i="7"/>
  <c r="C717" i="7"/>
  <c r="C718" i="7"/>
  <c r="C719" i="7"/>
  <c r="C720" i="7"/>
  <c r="C721" i="7"/>
  <c r="C722" i="7"/>
  <c r="C723" i="7"/>
  <c r="C724" i="7"/>
  <c r="C725" i="7"/>
  <c r="C726" i="7"/>
  <c r="C727" i="7"/>
  <c r="C728" i="7"/>
  <c r="C729" i="7"/>
  <c r="C730" i="7"/>
  <c r="C731" i="7"/>
  <c r="C732" i="7"/>
  <c r="C733" i="7"/>
  <c r="C734" i="7"/>
  <c r="C735" i="7"/>
  <c r="C736" i="7"/>
  <c r="C737" i="7"/>
  <c r="C738" i="7"/>
  <c r="C739" i="7"/>
  <c r="C740" i="7"/>
  <c r="C741" i="7"/>
  <c r="C742" i="7"/>
  <c r="C743" i="7"/>
  <c r="C744" i="7"/>
  <c r="C745" i="7"/>
  <c r="C746" i="7"/>
  <c r="C747" i="7"/>
  <c r="C748" i="7"/>
  <c r="C749" i="7"/>
  <c r="C750" i="7"/>
  <c r="C751" i="7"/>
  <c r="C752" i="7"/>
  <c r="C753" i="7"/>
  <c r="C754" i="7"/>
  <c r="C755" i="7"/>
  <c r="C756" i="7"/>
  <c r="C757" i="7"/>
  <c r="C758" i="7"/>
  <c r="C759" i="7"/>
  <c r="C760" i="7"/>
  <c r="C761" i="7"/>
  <c r="C762" i="7"/>
  <c r="C763" i="7"/>
  <c r="C764" i="7"/>
  <c r="C765" i="7"/>
  <c r="C766" i="7"/>
  <c r="C767" i="7"/>
  <c r="C768" i="7"/>
  <c r="C769" i="7"/>
  <c r="C770" i="7"/>
  <c r="C771" i="7"/>
  <c r="C772" i="7"/>
  <c r="C773" i="7"/>
  <c r="C774" i="7"/>
  <c r="C775" i="7"/>
  <c r="C776" i="7"/>
  <c r="C777" i="7"/>
  <c r="C778" i="7"/>
  <c r="C779" i="7"/>
  <c r="C780" i="7"/>
  <c r="C781" i="7"/>
  <c r="C782" i="7"/>
  <c r="C783" i="7"/>
  <c r="C784" i="7"/>
  <c r="C785" i="7"/>
  <c r="C786" i="7"/>
  <c r="C787" i="7"/>
  <c r="C788" i="7"/>
  <c r="C789" i="7"/>
  <c r="C790" i="7"/>
  <c r="C791" i="7"/>
  <c r="C792" i="7"/>
  <c r="C793" i="7"/>
  <c r="C794" i="7"/>
  <c r="C795" i="7"/>
  <c r="C796" i="7"/>
  <c r="C797" i="7"/>
  <c r="C798" i="7"/>
  <c r="C799" i="7"/>
  <c r="C800" i="7"/>
  <c r="C801" i="7"/>
  <c r="C802" i="7"/>
  <c r="C803" i="7"/>
  <c r="C804" i="7"/>
  <c r="C805" i="7"/>
  <c r="C806" i="7"/>
  <c r="C807" i="7"/>
  <c r="C808" i="7"/>
  <c r="C809" i="7"/>
  <c r="C810" i="7"/>
  <c r="C811" i="7"/>
  <c r="C812" i="7"/>
  <c r="C813" i="7"/>
  <c r="C814" i="7"/>
  <c r="C815" i="7"/>
  <c r="C816" i="7"/>
  <c r="C817" i="7"/>
  <c r="C818" i="7"/>
  <c r="C819" i="7"/>
  <c r="C820" i="7"/>
  <c r="C821" i="7"/>
  <c r="C822" i="7"/>
  <c r="C823" i="7"/>
  <c r="C824" i="7"/>
  <c r="C825" i="7"/>
  <c r="C826" i="7"/>
  <c r="C827" i="7"/>
  <c r="C828" i="7"/>
  <c r="C829" i="7"/>
  <c r="C830" i="7"/>
  <c r="C831" i="7"/>
  <c r="C832" i="7"/>
  <c r="C833" i="7"/>
  <c r="C834" i="7"/>
  <c r="C835" i="7"/>
  <c r="C836" i="7"/>
  <c r="C837" i="7"/>
  <c r="C838" i="7"/>
  <c r="C839" i="7"/>
  <c r="C840" i="7"/>
  <c r="C841" i="7"/>
  <c r="C842" i="7"/>
  <c r="C843" i="7"/>
  <c r="C844" i="7"/>
  <c r="C845" i="7"/>
  <c r="C233" i="7"/>
  <c r="B3" i="7"/>
  <c r="B4" i="7"/>
  <c r="B5" i="7"/>
  <c r="B6" i="7"/>
  <c r="B7" i="7"/>
  <c r="B8" i="7"/>
  <c r="B9" i="7"/>
  <c r="B10" i="7"/>
  <c r="B11" i="7"/>
  <c r="B12" i="7"/>
  <c r="B13" i="7"/>
  <c r="B14" i="7"/>
  <c r="B15" i="7"/>
  <c r="B16" i="7"/>
  <c r="B17" i="7"/>
  <c r="B18" i="7"/>
  <c r="B19" i="7"/>
  <c r="B20" i="7"/>
  <c r="B21" i="7"/>
  <c r="B22" i="7"/>
  <c r="B23" i="7"/>
  <c r="B24" i="7"/>
  <c r="B25" i="7"/>
  <c r="B26" i="7"/>
  <c r="B27" i="7"/>
  <c r="B28" i="7"/>
  <c r="B29" i="7"/>
  <c r="B30" i="7"/>
  <c r="B31" i="7"/>
  <c r="B32" i="7"/>
  <c r="B33" i="7"/>
  <c r="B34" i="7"/>
  <c r="B35" i="7"/>
  <c r="B36" i="7"/>
  <c r="B37" i="7"/>
  <c r="B38" i="7"/>
  <c r="B39" i="7"/>
  <c r="B40" i="7"/>
  <c r="B41" i="7"/>
  <c r="B42" i="7"/>
  <c r="B43" i="7"/>
  <c r="B44" i="7"/>
  <c r="B45" i="7"/>
  <c r="B46" i="7"/>
  <c r="B47" i="7"/>
  <c r="B48" i="7"/>
  <c r="B49" i="7"/>
  <c r="B50" i="7"/>
  <c r="B51" i="7"/>
  <c r="B52" i="7"/>
  <c r="B53" i="7"/>
  <c r="B54" i="7"/>
  <c r="B55" i="7"/>
  <c r="B56" i="7"/>
  <c r="B57" i="7"/>
  <c r="B58" i="7"/>
  <c r="B59" i="7"/>
  <c r="B60" i="7"/>
  <c r="B61" i="7"/>
  <c r="B62" i="7"/>
  <c r="B63" i="7"/>
  <c r="B64" i="7"/>
  <c r="B65" i="7"/>
  <c r="B66" i="7"/>
  <c r="B67" i="7"/>
  <c r="B68" i="7"/>
  <c r="B69" i="7"/>
  <c r="B70" i="7"/>
  <c r="B71" i="7"/>
  <c r="B72" i="7"/>
  <c r="B73" i="7"/>
  <c r="B74" i="7"/>
  <c r="B75" i="7"/>
  <c r="B76" i="7"/>
  <c r="B77" i="7"/>
  <c r="B78" i="7"/>
  <c r="B79" i="7"/>
  <c r="B80" i="7"/>
  <c r="B81" i="7"/>
  <c r="B82" i="7"/>
  <c r="B83" i="7"/>
  <c r="B84" i="7"/>
  <c r="B85" i="7"/>
  <c r="B86" i="7"/>
  <c r="B87" i="7"/>
  <c r="B88" i="7"/>
  <c r="B89" i="7"/>
  <c r="B90" i="7"/>
  <c r="B91" i="7"/>
  <c r="B92" i="7"/>
  <c r="B93" i="7"/>
  <c r="B94" i="7"/>
  <c r="B95" i="7"/>
  <c r="B96" i="7"/>
  <c r="B97" i="7"/>
  <c r="B98" i="7"/>
  <c r="B99" i="7"/>
  <c r="B100" i="7"/>
  <c r="B101" i="7"/>
  <c r="B102" i="7"/>
  <c r="B103" i="7"/>
  <c r="B104" i="7"/>
  <c r="B105" i="7"/>
  <c r="B106" i="7"/>
  <c r="B107" i="7"/>
  <c r="B108" i="7"/>
  <c r="B109" i="7"/>
  <c r="B110" i="7"/>
  <c r="B111" i="7"/>
  <c r="B112" i="7"/>
  <c r="B113" i="7"/>
  <c r="B114" i="7"/>
  <c r="B115" i="7"/>
  <c r="B116" i="7"/>
  <c r="B117" i="7"/>
  <c r="B118" i="7"/>
  <c r="B119" i="7"/>
  <c r="B120" i="7"/>
  <c r="B121" i="7"/>
  <c r="B122" i="7"/>
  <c r="B123" i="7"/>
  <c r="B124" i="7"/>
  <c r="B125" i="7"/>
  <c r="B126" i="7"/>
  <c r="B127" i="7"/>
  <c r="B128" i="7"/>
  <c r="B129" i="7"/>
  <c r="B130" i="7"/>
  <c r="B131" i="7"/>
  <c r="B132" i="7"/>
  <c r="B133" i="7"/>
  <c r="B134" i="7"/>
  <c r="B135" i="7"/>
  <c r="B136" i="7"/>
  <c r="B137" i="7"/>
  <c r="B138" i="7"/>
  <c r="B139" i="7"/>
  <c r="B140" i="7"/>
  <c r="B141" i="7"/>
  <c r="B142" i="7"/>
  <c r="B143" i="7"/>
  <c r="B144" i="7"/>
  <c r="B145" i="7"/>
  <c r="B146" i="7"/>
  <c r="B147" i="7"/>
  <c r="B148" i="7"/>
  <c r="B149" i="7"/>
  <c r="B150" i="7"/>
  <c r="B151" i="7"/>
  <c r="B152" i="7"/>
  <c r="B153" i="7"/>
  <c r="B154" i="7"/>
  <c r="B155" i="7"/>
  <c r="B156" i="7"/>
  <c r="B157" i="7"/>
  <c r="B158" i="7"/>
  <c r="B159" i="7"/>
  <c r="B160" i="7"/>
  <c r="B161" i="7"/>
  <c r="B162" i="7"/>
  <c r="B163" i="7"/>
  <c r="B164" i="7"/>
  <c r="B165" i="7"/>
  <c r="B166" i="7"/>
  <c r="B167" i="7"/>
  <c r="B168" i="7"/>
  <c r="B169" i="7"/>
  <c r="B170" i="7"/>
  <c r="B171" i="7"/>
  <c r="B172" i="7"/>
  <c r="B173" i="7"/>
  <c r="B174" i="7"/>
  <c r="B175" i="7"/>
  <c r="B176" i="7"/>
  <c r="B177" i="7"/>
  <c r="B178" i="7"/>
  <c r="B179" i="7"/>
  <c r="B180" i="7"/>
  <c r="B181" i="7"/>
  <c r="B182" i="7"/>
  <c r="B183" i="7"/>
  <c r="B184" i="7"/>
  <c r="B185" i="7"/>
  <c r="B186" i="7"/>
  <c r="B187" i="7"/>
  <c r="B188" i="7"/>
  <c r="B189" i="7"/>
  <c r="B190" i="7"/>
  <c r="B191" i="7"/>
  <c r="B192" i="7"/>
  <c r="B193" i="7"/>
  <c r="B194" i="7"/>
  <c r="B195" i="7"/>
  <c r="B196" i="7"/>
  <c r="B197" i="7"/>
  <c r="B198" i="7"/>
  <c r="B199" i="7"/>
  <c r="B200" i="7"/>
  <c r="B201" i="7"/>
  <c r="B202" i="7"/>
  <c r="B203" i="7"/>
  <c r="B204" i="7"/>
  <c r="B205" i="7"/>
  <c r="B206" i="7"/>
  <c r="B207" i="7"/>
  <c r="B208" i="7"/>
  <c r="B209" i="7"/>
  <c r="B210" i="7"/>
  <c r="B211" i="7"/>
  <c r="B212" i="7"/>
  <c r="B213" i="7"/>
  <c r="B214" i="7"/>
  <c r="B215" i="7"/>
  <c r="B216" i="7"/>
  <c r="B217" i="7"/>
  <c r="B218" i="7"/>
  <c r="B219" i="7"/>
  <c r="B220" i="7"/>
  <c r="B221" i="7"/>
  <c r="B222" i="7"/>
  <c r="B223" i="7"/>
  <c r="B224" i="7"/>
  <c r="B225" i="7"/>
  <c r="B226" i="7"/>
  <c r="B227" i="7"/>
  <c r="B228" i="7"/>
  <c r="B229" i="7"/>
  <c r="B230" i="7"/>
  <c r="B231" i="7"/>
  <c r="B232" i="7"/>
  <c r="B233" i="7"/>
  <c r="B234" i="7"/>
  <c r="B235" i="7"/>
  <c r="B236" i="7"/>
  <c r="B237" i="7"/>
  <c r="B238" i="7"/>
  <c r="B239" i="7"/>
  <c r="B240" i="7"/>
  <c r="B241" i="7"/>
  <c r="B242" i="7"/>
  <c r="B243" i="7"/>
  <c r="B244" i="7"/>
  <c r="B245" i="7"/>
  <c r="B246" i="7"/>
  <c r="B247" i="7"/>
  <c r="B248" i="7"/>
  <c r="B249" i="7"/>
  <c r="B250" i="7"/>
  <c r="B251" i="7"/>
  <c r="B252" i="7"/>
  <c r="B253" i="7"/>
  <c r="B254" i="7"/>
  <c r="B255" i="7"/>
  <c r="B256" i="7"/>
  <c r="B257" i="7"/>
  <c r="B258" i="7"/>
  <c r="B259" i="7"/>
  <c r="B260" i="7"/>
  <c r="B261" i="7"/>
  <c r="B262" i="7"/>
  <c r="B263" i="7"/>
  <c r="B264" i="7"/>
  <c r="B265" i="7"/>
  <c r="B266" i="7"/>
  <c r="B267" i="7"/>
  <c r="B268" i="7"/>
  <c r="B269" i="7"/>
  <c r="B270" i="7"/>
  <c r="B271" i="7"/>
  <c r="B272" i="7"/>
  <c r="B273" i="7"/>
  <c r="B274" i="7"/>
  <c r="B275" i="7"/>
  <c r="B276" i="7"/>
  <c r="B277" i="7"/>
  <c r="B278" i="7"/>
  <c r="B279" i="7"/>
  <c r="B280" i="7"/>
  <c r="B281" i="7"/>
  <c r="B282" i="7"/>
  <c r="B283" i="7"/>
  <c r="B284" i="7"/>
  <c r="B285" i="7"/>
  <c r="B286" i="7"/>
  <c r="B287" i="7"/>
  <c r="B288" i="7"/>
  <c r="B289" i="7"/>
  <c r="B290" i="7"/>
  <c r="B291" i="7"/>
  <c r="B292" i="7"/>
  <c r="B293" i="7"/>
  <c r="B294" i="7"/>
  <c r="B295" i="7"/>
  <c r="B296" i="7"/>
  <c r="B297" i="7"/>
  <c r="B298" i="7"/>
  <c r="B299" i="7"/>
  <c r="B300" i="7"/>
  <c r="B301" i="7"/>
  <c r="B302" i="7"/>
  <c r="B303" i="7"/>
  <c r="B304" i="7"/>
  <c r="B305" i="7"/>
  <c r="B306" i="7"/>
  <c r="B307" i="7"/>
  <c r="B308" i="7"/>
  <c r="B309" i="7"/>
  <c r="B310" i="7"/>
  <c r="B311" i="7"/>
  <c r="B312" i="7"/>
  <c r="B313" i="7"/>
  <c r="B314" i="7"/>
  <c r="B315" i="7"/>
  <c r="B316" i="7"/>
  <c r="B317" i="7"/>
  <c r="B318" i="7"/>
  <c r="B319" i="7"/>
  <c r="B320" i="7"/>
  <c r="B321" i="7"/>
  <c r="B322" i="7"/>
  <c r="B323" i="7"/>
  <c r="B324" i="7"/>
  <c r="B325" i="7"/>
  <c r="B326" i="7"/>
  <c r="B327" i="7"/>
  <c r="B328" i="7"/>
  <c r="B329" i="7"/>
  <c r="B330" i="7"/>
  <c r="B331" i="7"/>
  <c r="B332" i="7"/>
  <c r="B333" i="7"/>
  <c r="B334" i="7"/>
  <c r="B335" i="7"/>
  <c r="B336" i="7"/>
  <c r="B337" i="7"/>
  <c r="B338" i="7"/>
  <c r="B339" i="7"/>
  <c r="B340" i="7"/>
  <c r="B341" i="7"/>
  <c r="B342" i="7"/>
  <c r="B343" i="7"/>
  <c r="B344" i="7"/>
  <c r="B345" i="7"/>
  <c r="B346" i="7"/>
  <c r="B347" i="7"/>
  <c r="B348" i="7"/>
  <c r="B349" i="7"/>
  <c r="B350" i="7"/>
  <c r="B351" i="7"/>
  <c r="B352" i="7"/>
  <c r="B353" i="7"/>
  <c r="B354" i="7"/>
  <c r="B355" i="7"/>
  <c r="B356" i="7"/>
  <c r="B357" i="7"/>
  <c r="B358" i="7"/>
  <c r="B359" i="7"/>
  <c r="B360" i="7"/>
  <c r="B361" i="7"/>
  <c r="B362" i="7"/>
  <c r="B363" i="7"/>
  <c r="B364" i="7"/>
  <c r="B365" i="7"/>
  <c r="B366" i="7"/>
  <c r="B367" i="7"/>
  <c r="B368" i="7"/>
  <c r="B369" i="7"/>
  <c r="B370" i="7"/>
  <c r="B371" i="7"/>
  <c r="B372" i="7"/>
  <c r="B373" i="7"/>
  <c r="B374" i="7"/>
  <c r="B375" i="7"/>
  <c r="B376" i="7"/>
  <c r="B377" i="7"/>
  <c r="B378" i="7"/>
  <c r="B379" i="7"/>
  <c r="B380" i="7"/>
  <c r="B381" i="7"/>
  <c r="B382" i="7"/>
  <c r="B383" i="7"/>
  <c r="B384" i="7"/>
  <c r="B385" i="7"/>
  <c r="B386" i="7"/>
  <c r="B387" i="7"/>
  <c r="B388" i="7"/>
  <c r="B389" i="7"/>
  <c r="B390" i="7"/>
  <c r="B391" i="7"/>
  <c r="B392" i="7"/>
  <c r="B393" i="7"/>
  <c r="B394" i="7"/>
  <c r="B395" i="7"/>
  <c r="B396" i="7"/>
  <c r="B397" i="7"/>
  <c r="B398" i="7"/>
  <c r="B399" i="7"/>
  <c r="B400" i="7"/>
  <c r="B401" i="7"/>
  <c r="B402" i="7"/>
  <c r="B403" i="7"/>
  <c r="B404" i="7"/>
  <c r="B405" i="7"/>
  <c r="B406" i="7"/>
  <c r="B407" i="7"/>
  <c r="B408" i="7"/>
  <c r="B409" i="7"/>
  <c r="B410" i="7"/>
  <c r="B411" i="7"/>
  <c r="B412" i="7"/>
  <c r="B413" i="7"/>
  <c r="B414" i="7"/>
  <c r="B415" i="7"/>
  <c r="B416" i="7"/>
  <c r="B417" i="7"/>
  <c r="B418" i="7"/>
  <c r="B419" i="7"/>
  <c r="B420" i="7"/>
  <c r="B421" i="7"/>
  <c r="B422" i="7"/>
  <c r="B423" i="7"/>
  <c r="B424" i="7"/>
  <c r="B425" i="7"/>
  <c r="B426" i="7"/>
  <c r="B427" i="7"/>
  <c r="B428" i="7"/>
  <c r="B429" i="7"/>
  <c r="B430" i="7"/>
  <c r="B431" i="7"/>
  <c r="B432" i="7"/>
  <c r="B433" i="7"/>
  <c r="B434" i="7"/>
  <c r="B435" i="7"/>
  <c r="B436" i="7"/>
  <c r="B437" i="7"/>
  <c r="B438" i="7"/>
  <c r="B439" i="7"/>
  <c r="B440" i="7"/>
  <c r="B441" i="7"/>
  <c r="B442" i="7"/>
  <c r="B443" i="7"/>
  <c r="B444" i="7"/>
  <c r="B445" i="7"/>
  <c r="B446" i="7"/>
  <c r="B447" i="7"/>
  <c r="B448" i="7"/>
  <c r="B449" i="7"/>
  <c r="B450" i="7"/>
  <c r="B451" i="7"/>
  <c r="B452" i="7"/>
  <c r="B453" i="7"/>
  <c r="B454" i="7"/>
  <c r="B455" i="7"/>
  <c r="B456" i="7"/>
  <c r="B457" i="7"/>
  <c r="B458" i="7"/>
  <c r="B459" i="7"/>
  <c r="B460" i="7"/>
  <c r="B461" i="7"/>
  <c r="B462" i="7"/>
  <c r="B463" i="7"/>
  <c r="B464" i="7"/>
  <c r="B465" i="7"/>
  <c r="B466" i="7"/>
  <c r="B467" i="7"/>
  <c r="B468" i="7"/>
  <c r="B469" i="7"/>
  <c r="B470" i="7"/>
  <c r="B471" i="7"/>
  <c r="B472" i="7"/>
  <c r="B473" i="7"/>
  <c r="B474" i="7"/>
  <c r="B475" i="7"/>
  <c r="B476" i="7"/>
  <c r="B477" i="7"/>
  <c r="B478" i="7"/>
  <c r="B479" i="7"/>
  <c r="B480" i="7"/>
  <c r="B481" i="7"/>
  <c r="B482" i="7"/>
  <c r="B483" i="7"/>
  <c r="B484" i="7"/>
  <c r="B485" i="7"/>
  <c r="B486" i="7"/>
  <c r="B487" i="7"/>
  <c r="B488" i="7"/>
  <c r="B489" i="7"/>
  <c r="B490" i="7"/>
  <c r="B491" i="7"/>
  <c r="B492" i="7"/>
  <c r="B493" i="7"/>
  <c r="B494" i="7"/>
  <c r="B495" i="7"/>
  <c r="B496" i="7"/>
  <c r="B497" i="7"/>
  <c r="B498" i="7"/>
  <c r="B499" i="7"/>
  <c r="B500" i="7"/>
  <c r="B501" i="7"/>
  <c r="B502" i="7"/>
  <c r="B503" i="7"/>
  <c r="B504" i="7"/>
  <c r="B505" i="7"/>
  <c r="B506" i="7"/>
  <c r="B507" i="7"/>
  <c r="B508" i="7"/>
  <c r="B509" i="7"/>
  <c r="B510" i="7"/>
  <c r="B511" i="7"/>
  <c r="B512" i="7"/>
  <c r="B513" i="7"/>
  <c r="B514" i="7"/>
  <c r="B515" i="7"/>
  <c r="B516" i="7"/>
  <c r="B517" i="7"/>
  <c r="B518" i="7"/>
  <c r="B519" i="7"/>
  <c r="B520" i="7"/>
  <c r="B521" i="7"/>
  <c r="B522" i="7"/>
  <c r="B523" i="7"/>
  <c r="B524" i="7"/>
  <c r="B525" i="7"/>
  <c r="B526" i="7"/>
  <c r="B527" i="7"/>
  <c r="B528" i="7"/>
  <c r="B529" i="7"/>
  <c r="B530" i="7"/>
  <c r="B531" i="7"/>
  <c r="B532" i="7"/>
  <c r="B533" i="7"/>
  <c r="B534" i="7"/>
  <c r="B535" i="7"/>
  <c r="B536" i="7"/>
  <c r="B537" i="7"/>
  <c r="B538" i="7"/>
  <c r="B539" i="7"/>
  <c r="B540" i="7"/>
  <c r="B541" i="7"/>
  <c r="B542" i="7"/>
  <c r="B543" i="7"/>
  <c r="B544" i="7"/>
  <c r="B545" i="7"/>
  <c r="B546" i="7"/>
  <c r="B547" i="7"/>
  <c r="B548" i="7"/>
  <c r="B549" i="7"/>
  <c r="B550" i="7"/>
  <c r="B551" i="7"/>
  <c r="B552" i="7"/>
  <c r="B553" i="7"/>
  <c r="B554" i="7"/>
  <c r="B555" i="7"/>
  <c r="B556" i="7"/>
  <c r="B557" i="7"/>
  <c r="B558" i="7"/>
  <c r="B559" i="7"/>
  <c r="B560" i="7"/>
  <c r="B561" i="7"/>
  <c r="B562" i="7"/>
  <c r="B563" i="7"/>
  <c r="B564" i="7"/>
  <c r="B565" i="7"/>
  <c r="B566" i="7"/>
  <c r="B567" i="7"/>
  <c r="B568" i="7"/>
  <c r="B569" i="7"/>
  <c r="B570" i="7"/>
  <c r="B571" i="7"/>
  <c r="B572" i="7"/>
  <c r="B573" i="7"/>
  <c r="B574" i="7"/>
  <c r="B575" i="7"/>
  <c r="B576" i="7"/>
  <c r="B577" i="7"/>
  <c r="B578" i="7"/>
  <c r="B579" i="7"/>
  <c r="B580" i="7"/>
  <c r="B581" i="7"/>
  <c r="B582" i="7"/>
  <c r="B583" i="7"/>
  <c r="B584" i="7"/>
  <c r="B585" i="7"/>
  <c r="B586" i="7"/>
  <c r="B587" i="7"/>
  <c r="B588" i="7"/>
  <c r="B589" i="7"/>
  <c r="B590" i="7"/>
  <c r="B591" i="7"/>
  <c r="B592" i="7"/>
  <c r="B593" i="7"/>
  <c r="B594" i="7"/>
  <c r="B595" i="7"/>
  <c r="B596" i="7"/>
  <c r="B597" i="7"/>
  <c r="B598" i="7"/>
  <c r="B599" i="7"/>
  <c r="B600" i="7"/>
  <c r="B601" i="7"/>
  <c r="B602" i="7"/>
  <c r="B603" i="7"/>
  <c r="B604" i="7"/>
  <c r="B605" i="7"/>
  <c r="B606" i="7"/>
  <c r="B607" i="7"/>
  <c r="B608" i="7"/>
  <c r="B609" i="7"/>
  <c r="B610" i="7"/>
  <c r="B611" i="7"/>
  <c r="B612" i="7"/>
  <c r="B613" i="7"/>
  <c r="B614" i="7"/>
  <c r="B615" i="7"/>
  <c r="B616" i="7"/>
  <c r="B617" i="7"/>
  <c r="B618" i="7"/>
  <c r="B619" i="7"/>
  <c r="B620" i="7"/>
  <c r="B621" i="7"/>
  <c r="B622" i="7"/>
  <c r="B623" i="7"/>
  <c r="B624" i="7"/>
  <c r="B625" i="7"/>
  <c r="B626" i="7"/>
  <c r="B627" i="7"/>
  <c r="B628" i="7"/>
  <c r="B629" i="7"/>
  <c r="B630" i="7"/>
  <c r="B631" i="7"/>
  <c r="B632" i="7"/>
  <c r="B633" i="7"/>
  <c r="B634" i="7"/>
  <c r="B635" i="7"/>
  <c r="B636" i="7"/>
  <c r="B637" i="7"/>
  <c r="B638" i="7"/>
  <c r="B639" i="7"/>
  <c r="B640" i="7"/>
  <c r="B641" i="7"/>
  <c r="B642" i="7"/>
  <c r="B643" i="7"/>
  <c r="B644" i="7"/>
  <c r="B645" i="7"/>
  <c r="B646" i="7"/>
  <c r="B647" i="7"/>
  <c r="B648" i="7"/>
  <c r="B649" i="7"/>
  <c r="B650" i="7"/>
  <c r="B651" i="7"/>
  <c r="B652" i="7"/>
  <c r="B653" i="7"/>
  <c r="B654" i="7"/>
  <c r="B655" i="7"/>
  <c r="B656" i="7"/>
  <c r="B657" i="7"/>
  <c r="B658" i="7"/>
  <c r="B659" i="7"/>
  <c r="B660" i="7"/>
  <c r="B661" i="7"/>
  <c r="B662" i="7"/>
  <c r="B663" i="7"/>
  <c r="B664" i="7"/>
  <c r="B665" i="7"/>
  <c r="B666" i="7"/>
  <c r="B667" i="7"/>
  <c r="B668" i="7"/>
  <c r="B669" i="7"/>
  <c r="B670" i="7"/>
  <c r="B671" i="7"/>
  <c r="B672" i="7"/>
  <c r="B673" i="7"/>
  <c r="B674" i="7"/>
  <c r="B675" i="7"/>
  <c r="B676" i="7"/>
  <c r="B677" i="7"/>
  <c r="B678" i="7"/>
  <c r="B679" i="7"/>
  <c r="B680" i="7"/>
  <c r="B681" i="7"/>
  <c r="B682" i="7"/>
  <c r="B683" i="7"/>
  <c r="B684" i="7"/>
  <c r="B685" i="7"/>
  <c r="B686" i="7"/>
  <c r="B687" i="7"/>
  <c r="B688" i="7"/>
  <c r="B689" i="7"/>
  <c r="B690" i="7"/>
  <c r="B691" i="7"/>
  <c r="B692" i="7"/>
  <c r="B693" i="7"/>
  <c r="B694" i="7"/>
  <c r="B695" i="7"/>
  <c r="B696" i="7"/>
  <c r="B697" i="7"/>
  <c r="B698" i="7"/>
  <c r="B699" i="7"/>
  <c r="B700" i="7"/>
  <c r="B701" i="7"/>
  <c r="B702" i="7"/>
  <c r="B703" i="7"/>
  <c r="B704" i="7"/>
  <c r="B705" i="7"/>
  <c r="B706" i="7"/>
  <c r="B707" i="7"/>
  <c r="B708" i="7"/>
  <c r="B709" i="7"/>
  <c r="B710" i="7"/>
  <c r="B711" i="7"/>
  <c r="B712" i="7"/>
  <c r="B713" i="7"/>
  <c r="B714" i="7"/>
  <c r="B715" i="7"/>
  <c r="B716" i="7"/>
  <c r="B717" i="7"/>
  <c r="B718" i="7"/>
  <c r="B719" i="7"/>
  <c r="B720" i="7"/>
  <c r="B721" i="7"/>
  <c r="B722" i="7"/>
  <c r="B723" i="7"/>
  <c r="B724" i="7"/>
  <c r="B725" i="7"/>
  <c r="B726" i="7"/>
  <c r="B727" i="7"/>
  <c r="B728" i="7"/>
  <c r="B729" i="7"/>
  <c r="B730" i="7"/>
  <c r="B731" i="7"/>
  <c r="B732" i="7"/>
  <c r="B733" i="7"/>
  <c r="B734" i="7"/>
  <c r="B735" i="7"/>
  <c r="B736" i="7"/>
  <c r="B737" i="7"/>
  <c r="B738" i="7"/>
  <c r="B739" i="7"/>
  <c r="B740" i="7"/>
  <c r="B741" i="7"/>
  <c r="B742" i="7"/>
  <c r="B743" i="7"/>
  <c r="B744" i="7"/>
  <c r="B745" i="7"/>
  <c r="B746" i="7"/>
  <c r="B747" i="7"/>
  <c r="B748" i="7"/>
  <c r="B749" i="7"/>
  <c r="B750" i="7"/>
  <c r="B751" i="7"/>
  <c r="B752" i="7"/>
  <c r="B753" i="7"/>
  <c r="B754" i="7"/>
  <c r="B755" i="7"/>
  <c r="B756" i="7"/>
  <c r="B757" i="7"/>
  <c r="B758" i="7"/>
  <c r="B759" i="7"/>
  <c r="B760" i="7"/>
  <c r="B761" i="7"/>
  <c r="B762" i="7"/>
  <c r="B763" i="7"/>
  <c r="B764" i="7"/>
  <c r="B765" i="7"/>
  <c r="B766" i="7"/>
  <c r="B767" i="7"/>
  <c r="B768" i="7"/>
  <c r="B769" i="7"/>
  <c r="B770" i="7"/>
  <c r="B771" i="7"/>
  <c r="B772" i="7"/>
  <c r="B773" i="7"/>
  <c r="B774" i="7"/>
  <c r="B775" i="7"/>
  <c r="B776" i="7"/>
  <c r="B777" i="7"/>
  <c r="B778" i="7"/>
  <c r="B779" i="7"/>
  <c r="B780" i="7"/>
  <c r="B781" i="7"/>
  <c r="B782" i="7"/>
  <c r="B783" i="7"/>
  <c r="B784" i="7"/>
  <c r="B785" i="7"/>
  <c r="B786" i="7"/>
  <c r="B787" i="7"/>
  <c r="B788" i="7"/>
  <c r="B789" i="7"/>
  <c r="B790" i="7"/>
  <c r="B791" i="7"/>
  <c r="B792" i="7"/>
  <c r="B793" i="7"/>
  <c r="B794" i="7"/>
  <c r="B795" i="7"/>
  <c r="B796" i="7"/>
  <c r="B797" i="7"/>
  <c r="B798" i="7"/>
  <c r="B799" i="7"/>
  <c r="B800" i="7"/>
  <c r="B801" i="7"/>
  <c r="B802" i="7"/>
  <c r="B803" i="7"/>
  <c r="B804" i="7"/>
  <c r="B805" i="7"/>
  <c r="B806" i="7"/>
  <c r="B807" i="7"/>
  <c r="B808" i="7"/>
  <c r="B809" i="7"/>
  <c r="B810" i="7"/>
  <c r="B811" i="7"/>
  <c r="B812" i="7"/>
  <c r="B813" i="7"/>
  <c r="B814" i="7"/>
  <c r="B815" i="7"/>
  <c r="B816" i="7"/>
  <c r="B817" i="7"/>
  <c r="B818" i="7"/>
  <c r="B819" i="7"/>
  <c r="B820" i="7"/>
  <c r="B821" i="7"/>
  <c r="B822" i="7"/>
  <c r="B823" i="7"/>
  <c r="B824" i="7"/>
  <c r="B825" i="7"/>
  <c r="B826" i="7"/>
  <c r="B827" i="7"/>
  <c r="B828" i="7"/>
  <c r="B829" i="7"/>
  <c r="B830" i="7"/>
  <c r="B831" i="7"/>
  <c r="B832" i="7"/>
  <c r="B833" i="7"/>
  <c r="B834" i="7"/>
  <c r="B835" i="7"/>
  <c r="B836" i="7"/>
  <c r="B837" i="7"/>
  <c r="B838" i="7"/>
  <c r="B839" i="7"/>
  <c r="B840" i="7"/>
  <c r="B841" i="7"/>
  <c r="B842" i="7"/>
  <c r="B843" i="7"/>
  <c r="B844" i="7"/>
  <c r="B845" i="7"/>
  <c r="B846" i="7"/>
  <c r="B847" i="7"/>
  <c r="B848" i="7"/>
  <c r="B849" i="7"/>
  <c r="B850" i="7"/>
  <c r="B851" i="7"/>
  <c r="B852" i="7"/>
  <c r="B853" i="7"/>
  <c r="B854" i="7"/>
  <c r="B855" i="7"/>
  <c r="B856" i="7"/>
  <c r="B857" i="7"/>
  <c r="B858" i="7"/>
  <c r="B859" i="7"/>
  <c r="B860" i="7"/>
  <c r="B861" i="7"/>
  <c r="B862" i="7"/>
  <c r="B863" i="7"/>
  <c r="B864" i="7"/>
  <c r="B865" i="7"/>
  <c r="B866" i="7"/>
  <c r="B867" i="7"/>
  <c r="B868" i="7"/>
  <c r="B869" i="7"/>
  <c r="B870" i="7"/>
  <c r="B871" i="7"/>
  <c r="B872" i="7"/>
  <c r="B873" i="7"/>
  <c r="B874" i="7"/>
  <c r="B875" i="7"/>
  <c r="B876" i="7"/>
  <c r="B877" i="7"/>
  <c r="B878" i="7"/>
  <c r="B879" i="7"/>
  <c r="B880" i="7"/>
  <c r="B881" i="7"/>
  <c r="B882" i="7"/>
  <c r="B883" i="7"/>
  <c r="B884" i="7"/>
  <c r="B885" i="7"/>
  <c r="B886" i="7"/>
  <c r="B887" i="7"/>
  <c r="B888" i="7"/>
  <c r="B889" i="7"/>
  <c r="B890" i="7"/>
  <c r="B891" i="7"/>
  <c r="B892" i="7"/>
  <c r="B893" i="7"/>
  <c r="B894" i="7"/>
  <c r="B895" i="7"/>
  <c r="B896" i="7"/>
  <c r="B897" i="7"/>
  <c r="B898" i="7"/>
  <c r="B899" i="7"/>
  <c r="B900" i="7"/>
  <c r="B901" i="7"/>
  <c r="B902" i="7"/>
  <c r="B903" i="7"/>
  <c r="B904" i="7"/>
  <c r="B905" i="7"/>
  <c r="B906" i="7"/>
  <c r="B907" i="7"/>
  <c r="B908" i="7"/>
  <c r="B909" i="7"/>
  <c r="B910" i="7"/>
  <c r="B911" i="7"/>
  <c r="B912" i="7"/>
  <c r="B913" i="7"/>
  <c r="B914" i="7"/>
  <c r="B915" i="7"/>
  <c r="B916" i="7"/>
  <c r="B917" i="7"/>
  <c r="B918" i="7"/>
  <c r="B919" i="7"/>
  <c r="B920" i="7"/>
  <c r="B921" i="7"/>
  <c r="B922" i="7"/>
  <c r="B923" i="7"/>
  <c r="B924" i="7"/>
  <c r="B925" i="7"/>
  <c r="B926" i="7"/>
  <c r="B927" i="7"/>
  <c r="B928" i="7"/>
  <c r="B929" i="7"/>
  <c r="B930" i="7"/>
  <c r="B931" i="7"/>
  <c r="B932" i="7"/>
  <c r="B933" i="7"/>
  <c r="B934" i="7"/>
  <c r="B935" i="7"/>
  <c r="B936" i="7"/>
  <c r="B937" i="7"/>
  <c r="B938" i="7"/>
  <c r="B939" i="7"/>
  <c r="B940" i="7"/>
  <c r="B941" i="7"/>
  <c r="B942" i="7"/>
  <c r="B943" i="7"/>
  <c r="B944" i="7"/>
  <c r="B945" i="7"/>
  <c r="B946" i="7"/>
  <c r="B947" i="7"/>
  <c r="B948" i="7"/>
  <c r="B949" i="7"/>
  <c r="B2" i="7"/>
  <c r="A914" i="7"/>
  <c r="A915" i="7"/>
  <c r="A916" i="7"/>
  <c r="A917" i="7"/>
  <c r="A918" i="7"/>
  <c r="A919" i="7"/>
  <c r="A920" i="7"/>
  <c r="A921" i="7"/>
  <c r="A922" i="7"/>
  <c r="A923" i="7"/>
  <c r="A924" i="7"/>
  <c r="A925" i="7"/>
  <c r="A926" i="7"/>
  <c r="A927" i="7"/>
  <c r="A928" i="7"/>
  <c r="A929" i="7"/>
  <c r="A930" i="7"/>
  <c r="A931" i="7"/>
  <c r="A932" i="7"/>
  <c r="A933" i="7"/>
  <c r="A934" i="7"/>
  <c r="A935" i="7"/>
  <c r="A936" i="7"/>
  <c r="A937" i="7"/>
  <c r="A938" i="7"/>
  <c r="A939" i="7"/>
  <c r="A940" i="7"/>
  <c r="A941" i="7"/>
  <c r="A942" i="7"/>
  <c r="A943" i="7"/>
  <c r="A944" i="7"/>
  <c r="A945" i="7"/>
  <c r="A946" i="7"/>
  <c r="A947" i="7"/>
  <c r="A948" i="7"/>
  <c r="A949" i="7"/>
  <c r="A540" i="7"/>
  <c r="A541" i="7"/>
  <c r="A542" i="7"/>
  <c r="A543" i="7"/>
  <c r="A544" i="7"/>
  <c r="A545" i="7"/>
  <c r="A546" i="7"/>
  <c r="A547" i="7"/>
  <c r="A548" i="7"/>
  <c r="A549" i="7"/>
  <c r="A550" i="7"/>
  <c r="A551" i="7"/>
  <c r="A552" i="7"/>
  <c r="A553" i="7"/>
  <c r="A554" i="7"/>
  <c r="A555" i="7"/>
  <c r="A556" i="7"/>
  <c r="A557" i="7"/>
  <c r="A558" i="7"/>
  <c r="A559" i="7"/>
  <c r="A560" i="7"/>
  <c r="A561" i="7"/>
  <c r="A562" i="7"/>
  <c r="A563" i="7"/>
  <c r="A564" i="7"/>
  <c r="A565" i="7"/>
  <c r="A566" i="7"/>
  <c r="A567" i="7"/>
  <c r="A568" i="7"/>
  <c r="A569" i="7"/>
  <c r="A570" i="7"/>
  <c r="A571" i="7"/>
  <c r="A572" i="7"/>
  <c r="A573" i="7"/>
  <c r="A574" i="7"/>
  <c r="A575" i="7"/>
  <c r="A576" i="7"/>
  <c r="A577" i="7"/>
  <c r="A578" i="7"/>
  <c r="A579" i="7"/>
  <c r="A580" i="7"/>
  <c r="A581" i="7"/>
  <c r="A582" i="7"/>
  <c r="A583" i="7"/>
  <c r="A584" i="7"/>
  <c r="A585" i="7"/>
  <c r="A586" i="7"/>
  <c r="A587" i="7"/>
  <c r="A588" i="7"/>
  <c r="A589" i="7"/>
  <c r="A590" i="7"/>
  <c r="A591" i="7"/>
  <c r="A592" i="7"/>
  <c r="A593" i="7"/>
  <c r="A594" i="7"/>
  <c r="A595" i="7"/>
  <c r="A596" i="7"/>
  <c r="A597" i="7"/>
  <c r="A598" i="7"/>
  <c r="A599" i="7"/>
  <c r="A600" i="7"/>
  <c r="A601" i="7"/>
  <c r="A602" i="7"/>
  <c r="A603" i="7"/>
  <c r="A604" i="7"/>
  <c r="A605" i="7"/>
  <c r="A606" i="7"/>
  <c r="A607" i="7"/>
  <c r="A608" i="7"/>
  <c r="A609" i="7"/>
  <c r="A610" i="7"/>
  <c r="A611" i="7"/>
  <c r="A612" i="7"/>
  <c r="A613" i="7"/>
  <c r="A614" i="7"/>
  <c r="A615" i="7"/>
  <c r="A616" i="7"/>
  <c r="A617" i="7"/>
  <c r="A618" i="7"/>
  <c r="A619" i="7"/>
  <c r="A620" i="7"/>
  <c r="A621" i="7"/>
  <c r="A622" i="7"/>
  <c r="A623" i="7"/>
  <c r="A624" i="7"/>
  <c r="A625" i="7"/>
  <c r="A626" i="7"/>
  <c r="A627" i="7"/>
  <c r="A628" i="7"/>
  <c r="A629" i="7"/>
  <c r="A630" i="7"/>
  <c r="A631" i="7"/>
  <c r="A632" i="7"/>
  <c r="A633" i="7"/>
  <c r="A634" i="7"/>
  <c r="A635" i="7"/>
  <c r="A636" i="7"/>
  <c r="A637" i="7"/>
  <c r="A638" i="7"/>
  <c r="A639" i="7"/>
  <c r="A640" i="7"/>
  <c r="A641" i="7"/>
  <c r="A642" i="7"/>
  <c r="A643" i="7"/>
  <c r="A644" i="7"/>
  <c r="A645" i="7"/>
  <c r="A646" i="7"/>
  <c r="A647" i="7"/>
  <c r="A648" i="7"/>
  <c r="A649" i="7"/>
  <c r="A650" i="7"/>
  <c r="A651" i="7"/>
  <c r="A652" i="7"/>
  <c r="A653" i="7"/>
  <c r="A654" i="7"/>
  <c r="A655" i="7"/>
  <c r="A656" i="7"/>
  <c r="A657" i="7"/>
  <c r="A658" i="7"/>
  <c r="A659" i="7"/>
  <c r="A660" i="7"/>
  <c r="A661" i="7"/>
  <c r="A662" i="7"/>
  <c r="A663" i="7"/>
  <c r="A664" i="7"/>
  <c r="A665" i="7"/>
  <c r="A666" i="7"/>
  <c r="A667" i="7"/>
  <c r="A668" i="7"/>
  <c r="A669" i="7"/>
  <c r="A670" i="7"/>
  <c r="A671" i="7"/>
  <c r="A672" i="7"/>
  <c r="A673" i="7"/>
  <c r="A674" i="7"/>
  <c r="A675" i="7"/>
  <c r="A676" i="7"/>
  <c r="A677" i="7"/>
  <c r="A678" i="7"/>
  <c r="A679" i="7"/>
  <c r="A680" i="7"/>
  <c r="A681" i="7"/>
  <c r="A682" i="7"/>
  <c r="A683" i="7"/>
  <c r="A684" i="7"/>
  <c r="A685" i="7"/>
  <c r="A686" i="7"/>
  <c r="A687" i="7"/>
  <c r="A688" i="7"/>
  <c r="A689" i="7"/>
  <c r="A690" i="7"/>
  <c r="A691" i="7"/>
  <c r="A692" i="7"/>
  <c r="A693" i="7"/>
  <c r="A694" i="7"/>
  <c r="A695" i="7"/>
  <c r="A696" i="7"/>
  <c r="A697" i="7"/>
  <c r="A698" i="7"/>
  <c r="A699" i="7"/>
  <c r="A700" i="7"/>
  <c r="A701" i="7"/>
  <c r="A702" i="7"/>
  <c r="A703" i="7"/>
  <c r="A704" i="7"/>
  <c r="A705" i="7"/>
  <c r="A706" i="7"/>
  <c r="A707" i="7"/>
  <c r="A708" i="7"/>
  <c r="A709" i="7"/>
  <c r="A710" i="7"/>
  <c r="A711" i="7"/>
  <c r="A712" i="7"/>
  <c r="A713" i="7"/>
  <c r="A714" i="7"/>
  <c r="A715" i="7"/>
  <c r="A716" i="7"/>
  <c r="A717" i="7"/>
  <c r="A718" i="7"/>
  <c r="A719" i="7"/>
  <c r="A720" i="7"/>
  <c r="A721" i="7"/>
  <c r="A722" i="7"/>
  <c r="A723" i="7"/>
  <c r="A724" i="7"/>
  <c r="A725" i="7"/>
  <c r="A726" i="7"/>
  <c r="A727" i="7"/>
  <c r="A728" i="7"/>
  <c r="A729" i="7"/>
  <c r="A730" i="7"/>
  <c r="A731" i="7"/>
  <c r="A732" i="7"/>
  <c r="A733" i="7"/>
  <c r="A734" i="7"/>
  <c r="A735" i="7"/>
  <c r="A736" i="7"/>
  <c r="A737" i="7"/>
  <c r="A738" i="7"/>
  <c r="A739" i="7"/>
  <c r="A740" i="7"/>
  <c r="A741" i="7"/>
  <c r="A742" i="7"/>
  <c r="A743" i="7"/>
  <c r="A744" i="7"/>
  <c r="A745" i="7"/>
  <c r="A746" i="7"/>
  <c r="A747" i="7"/>
  <c r="A748" i="7"/>
  <c r="A749" i="7"/>
  <c r="A750" i="7"/>
  <c r="A751" i="7"/>
  <c r="A752" i="7"/>
  <c r="A753" i="7"/>
  <c r="A754" i="7"/>
  <c r="A755" i="7"/>
  <c r="A756" i="7"/>
  <c r="A757" i="7"/>
  <c r="A758" i="7"/>
  <c r="A759" i="7"/>
  <c r="A760" i="7"/>
  <c r="A761" i="7"/>
  <c r="A762" i="7"/>
  <c r="A763" i="7"/>
  <c r="A764" i="7"/>
  <c r="A765" i="7"/>
  <c r="A766" i="7"/>
  <c r="A767" i="7"/>
  <c r="A768" i="7"/>
  <c r="A769" i="7"/>
  <c r="A770" i="7"/>
  <c r="A771" i="7"/>
  <c r="A772" i="7"/>
  <c r="A773" i="7"/>
  <c r="A774" i="7"/>
  <c r="A775" i="7"/>
  <c r="A776" i="7"/>
  <c r="A777" i="7"/>
  <c r="A778" i="7"/>
  <c r="A779" i="7"/>
  <c r="A780" i="7"/>
  <c r="A781" i="7"/>
  <c r="A782" i="7"/>
  <c r="A783" i="7"/>
  <c r="A784" i="7"/>
  <c r="A785" i="7"/>
  <c r="A786" i="7"/>
  <c r="A787" i="7"/>
  <c r="A788" i="7"/>
  <c r="A789" i="7"/>
  <c r="A790" i="7"/>
  <c r="A791" i="7"/>
  <c r="A792" i="7"/>
  <c r="A793" i="7"/>
  <c r="A794" i="7"/>
  <c r="A795" i="7"/>
  <c r="A796" i="7"/>
  <c r="A797" i="7"/>
  <c r="A798" i="7"/>
  <c r="A799" i="7"/>
  <c r="A800" i="7"/>
  <c r="A801" i="7"/>
  <c r="A802" i="7"/>
  <c r="A803" i="7"/>
  <c r="A804" i="7"/>
  <c r="A805" i="7"/>
  <c r="A806" i="7"/>
  <c r="A807" i="7"/>
  <c r="A808" i="7"/>
  <c r="A809" i="7"/>
  <c r="A810" i="7"/>
  <c r="A811" i="7"/>
  <c r="A812" i="7"/>
  <c r="A813" i="7"/>
  <c r="A814" i="7"/>
  <c r="A815" i="7"/>
  <c r="A816" i="7"/>
  <c r="A817" i="7"/>
  <c r="A818" i="7"/>
  <c r="A819" i="7"/>
  <c r="A820" i="7"/>
  <c r="A821" i="7"/>
  <c r="A822" i="7"/>
  <c r="A823" i="7"/>
  <c r="A824" i="7"/>
  <c r="A825" i="7"/>
  <c r="A826" i="7"/>
  <c r="A827" i="7"/>
  <c r="A828" i="7"/>
  <c r="A829" i="7"/>
  <c r="A830" i="7"/>
  <c r="A831" i="7"/>
  <c r="A832" i="7"/>
  <c r="A833" i="7"/>
  <c r="A834" i="7"/>
  <c r="A835" i="7"/>
  <c r="A836" i="7"/>
  <c r="A837" i="7"/>
  <c r="A838" i="7"/>
  <c r="A839" i="7"/>
  <c r="A840" i="7"/>
  <c r="A841" i="7"/>
  <c r="A842" i="7"/>
  <c r="A843" i="7"/>
  <c r="A844" i="7"/>
  <c r="A845" i="7"/>
  <c r="A846" i="7"/>
  <c r="A847" i="7"/>
  <c r="A848" i="7"/>
  <c r="A849" i="7"/>
  <c r="A850" i="7"/>
  <c r="A851" i="7"/>
  <c r="A852" i="7"/>
  <c r="A853" i="7"/>
  <c r="A854" i="7"/>
  <c r="A855" i="7"/>
  <c r="A856" i="7"/>
  <c r="A857" i="7"/>
  <c r="A858" i="7"/>
  <c r="A859" i="7"/>
  <c r="A860" i="7"/>
  <c r="A861" i="7"/>
  <c r="A862" i="7"/>
  <c r="A863" i="7"/>
  <c r="A864" i="7"/>
  <c r="A865" i="7"/>
  <c r="A866" i="7"/>
  <c r="A867" i="7"/>
  <c r="A868" i="7"/>
  <c r="A869" i="7"/>
  <c r="A870" i="7"/>
  <c r="A871" i="7"/>
  <c r="A872" i="7"/>
  <c r="A873" i="7"/>
  <c r="A874" i="7"/>
  <c r="A875" i="7"/>
  <c r="A876" i="7"/>
  <c r="A877" i="7"/>
  <c r="A878" i="7"/>
  <c r="A879" i="7"/>
  <c r="A880" i="7"/>
  <c r="A881" i="7"/>
  <c r="A882" i="7"/>
  <c r="A883" i="7"/>
  <c r="A884" i="7"/>
  <c r="A885" i="7"/>
  <c r="A886" i="7"/>
  <c r="A887" i="7"/>
  <c r="A888" i="7"/>
  <c r="A889" i="7"/>
  <c r="A890" i="7"/>
  <c r="A891" i="7"/>
  <c r="A892" i="7"/>
  <c r="A893" i="7"/>
  <c r="A894" i="7"/>
  <c r="A895" i="7"/>
  <c r="A896" i="7"/>
  <c r="A897" i="7"/>
  <c r="A898" i="7"/>
  <c r="A899" i="7"/>
  <c r="A900" i="7"/>
  <c r="A901" i="7"/>
  <c r="A902" i="7"/>
  <c r="A903" i="7"/>
  <c r="A904" i="7"/>
  <c r="A905" i="7"/>
  <c r="A906" i="7"/>
  <c r="A907" i="7"/>
  <c r="A908" i="7"/>
  <c r="A909" i="7"/>
  <c r="A910" i="7"/>
  <c r="A911" i="7"/>
  <c r="A912" i="7"/>
  <c r="A913" i="7"/>
  <c r="A3" i="7"/>
  <c r="A4" i="7"/>
  <c r="A5" i="7"/>
  <c r="A6" i="7"/>
  <c r="A7" i="7"/>
  <c r="A8" i="7"/>
  <c r="A9" i="7"/>
  <c r="A10" i="7"/>
  <c r="A11" i="7"/>
  <c r="A12" i="7"/>
  <c r="A13" i="7"/>
  <c r="A14" i="7"/>
  <c r="A15" i="7"/>
  <c r="A16" i="7"/>
  <c r="A17" i="7"/>
  <c r="A18" i="7"/>
  <c r="A19" i="7"/>
  <c r="A20" i="7"/>
  <c r="A21" i="7"/>
  <c r="A22" i="7"/>
  <c r="A23" i="7"/>
  <c r="A24" i="7"/>
  <c r="A25" i="7"/>
  <c r="A26" i="7"/>
  <c r="A27" i="7"/>
  <c r="A28" i="7"/>
  <c r="A29" i="7"/>
  <c r="A30" i="7"/>
  <c r="A31" i="7"/>
  <c r="A32" i="7"/>
  <c r="A33" i="7"/>
  <c r="A34" i="7"/>
  <c r="A35" i="7"/>
  <c r="A36" i="7"/>
  <c r="A37" i="7"/>
  <c r="A38" i="7"/>
  <c r="A39" i="7"/>
  <c r="A40" i="7"/>
  <c r="A41" i="7"/>
  <c r="A42" i="7"/>
  <c r="A43" i="7"/>
  <c r="A44" i="7"/>
  <c r="A45" i="7"/>
  <c r="A46" i="7"/>
  <c r="A47" i="7"/>
  <c r="A48" i="7"/>
  <c r="A49" i="7"/>
  <c r="A50" i="7"/>
  <c r="A51" i="7"/>
  <c r="A52" i="7"/>
  <c r="A53" i="7"/>
  <c r="A54" i="7"/>
  <c r="A55" i="7"/>
  <c r="A56" i="7"/>
  <c r="A57" i="7"/>
  <c r="A58" i="7"/>
  <c r="A59" i="7"/>
  <c r="A60" i="7"/>
  <c r="A61" i="7"/>
  <c r="A62" i="7"/>
  <c r="A63" i="7"/>
  <c r="A64" i="7"/>
  <c r="A65" i="7"/>
  <c r="A66" i="7"/>
  <c r="A67" i="7"/>
  <c r="A68" i="7"/>
  <c r="A69" i="7"/>
  <c r="A70" i="7"/>
  <c r="A71" i="7"/>
  <c r="A72" i="7"/>
  <c r="A73" i="7"/>
  <c r="A74" i="7"/>
  <c r="A75" i="7"/>
  <c r="A76" i="7"/>
  <c r="A77" i="7"/>
  <c r="A78" i="7"/>
  <c r="A79" i="7"/>
  <c r="A80" i="7"/>
  <c r="A81" i="7"/>
  <c r="A82" i="7"/>
  <c r="A83" i="7"/>
  <c r="A84" i="7"/>
  <c r="A85" i="7"/>
  <c r="A86" i="7"/>
  <c r="A87" i="7"/>
  <c r="A88" i="7"/>
  <c r="A89" i="7"/>
  <c r="A90" i="7"/>
  <c r="A91" i="7"/>
  <c r="A92" i="7"/>
  <c r="A93" i="7"/>
  <c r="A94" i="7"/>
  <c r="A95" i="7"/>
  <c r="A96" i="7"/>
  <c r="A97" i="7"/>
  <c r="A98" i="7"/>
  <c r="A99" i="7"/>
  <c r="A100" i="7"/>
  <c r="A101" i="7"/>
  <c r="A102" i="7"/>
  <c r="A103" i="7"/>
  <c r="A104" i="7"/>
  <c r="A105" i="7"/>
  <c r="A106" i="7"/>
  <c r="A107" i="7"/>
  <c r="A108" i="7"/>
  <c r="A109" i="7"/>
  <c r="A110" i="7"/>
  <c r="A111" i="7"/>
  <c r="A112" i="7"/>
  <c r="A113" i="7"/>
  <c r="A114" i="7"/>
  <c r="A115" i="7"/>
  <c r="A116" i="7"/>
  <c r="A117" i="7"/>
  <c r="A118" i="7"/>
  <c r="A119" i="7"/>
  <c r="A120" i="7"/>
  <c r="A121" i="7"/>
  <c r="A122" i="7"/>
  <c r="A123" i="7"/>
  <c r="A124" i="7"/>
  <c r="A125" i="7"/>
  <c r="A126" i="7"/>
  <c r="A127" i="7"/>
  <c r="A128" i="7"/>
  <c r="A129" i="7"/>
  <c r="A130" i="7"/>
  <c r="A131" i="7"/>
  <c r="A132" i="7"/>
  <c r="A133" i="7"/>
  <c r="A134" i="7"/>
  <c r="A135" i="7"/>
  <c r="A136" i="7"/>
  <c r="A137" i="7"/>
  <c r="A138" i="7"/>
  <c r="A139" i="7"/>
  <c r="A140" i="7"/>
  <c r="A141" i="7"/>
  <c r="A142" i="7"/>
  <c r="A143" i="7"/>
  <c r="A144" i="7"/>
  <c r="A145" i="7"/>
  <c r="A146" i="7"/>
  <c r="A147" i="7"/>
  <c r="A148" i="7"/>
  <c r="A149" i="7"/>
  <c r="A150" i="7"/>
  <c r="A151" i="7"/>
  <c r="A152" i="7"/>
  <c r="A153" i="7"/>
  <c r="A154" i="7"/>
  <c r="A155" i="7"/>
  <c r="A156" i="7"/>
  <c r="A157" i="7"/>
  <c r="A158" i="7"/>
  <c r="A159" i="7"/>
  <c r="A160" i="7"/>
  <c r="A161" i="7"/>
  <c r="A162" i="7"/>
  <c r="A163" i="7"/>
  <c r="A164" i="7"/>
  <c r="A165" i="7"/>
  <c r="A166" i="7"/>
  <c r="A167" i="7"/>
  <c r="A168" i="7"/>
  <c r="A169" i="7"/>
  <c r="A170" i="7"/>
  <c r="A171" i="7"/>
  <c r="A172" i="7"/>
  <c r="A173" i="7"/>
  <c r="A174" i="7"/>
  <c r="A175" i="7"/>
  <c r="A176" i="7"/>
  <c r="A177" i="7"/>
  <c r="A178" i="7"/>
  <c r="A179" i="7"/>
  <c r="A180" i="7"/>
  <c r="A181" i="7"/>
  <c r="A182" i="7"/>
  <c r="A183" i="7"/>
  <c r="A184" i="7"/>
  <c r="A185" i="7"/>
  <c r="A186" i="7"/>
  <c r="A187" i="7"/>
  <c r="A188" i="7"/>
  <c r="A189" i="7"/>
  <c r="A190" i="7"/>
  <c r="A191" i="7"/>
  <c r="A192" i="7"/>
  <c r="A193" i="7"/>
  <c r="A194" i="7"/>
  <c r="A195" i="7"/>
  <c r="A196" i="7"/>
  <c r="A197" i="7"/>
  <c r="A198" i="7"/>
  <c r="A199" i="7"/>
  <c r="A200" i="7"/>
  <c r="A201" i="7"/>
  <c r="A202" i="7"/>
  <c r="A203" i="7"/>
  <c r="A204" i="7"/>
  <c r="A205" i="7"/>
  <c r="A206" i="7"/>
  <c r="A207" i="7"/>
  <c r="A208" i="7"/>
  <c r="A209" i="7"/>
  <c r="A210" i="7"/>
  <c r="A211" i="7"/>
  <c r="A212" i="7"/>
  <c r="A213" i="7"/>
  <c r="A214" i="7"/>
  <c r="A215" i="7"/>
  <c r="A216" i="7"/>
  <c r="A217" i="7"/>
  <c r="A218" i="7"/>
  <c r="A219" i="7"/>
  <c r="A220" i="7"/>
  <c r="A221" i="7"/>
  <c r="A222" i="7"/>
  <c r="A223" i="7"/>
  <c r="A224" i="7"/>
  <c r="A225" i="7"/>
  <c r="A226" i="7"/>
  <c r="A227" i="7"/>
  <c r="A228" i="7"/>
  <c r="A229" i="7"/>
  <c r="A230" i="7"/>
  <c r="A231" i="7"/>
  <c r="A232" i="7"/>
  <c r="A233" i="7"/>
  <c r="A234" i="7"/>
  <c r="A235" i="7"/>
  <c r="A236" i="7"/>
  <c r="A237" i="7"/>
  <c r="A238" i="7"/>
  <c r="A239" i="7"/>
  <c r="A240" i="7"/>
  <c r="A241" i="7"/>
  <c r="A242" i="7"/>
  <c r="A243" i="7"/>
  <c r="A244" i="7"/>
  <c r="A245" i="7"/>
  <c r="A246" i="7"/>
  <c r="A247" i="7"/>
  <c r="A248" i="7"/>
  <c r="A249" i="7"/>
  <c r="A250" i="7"/>
  <c r="A251" i="7"/>
  <c r="A252" i="7"/>
  <c r="A253" i="7"/>
  <c r="A254" i="7"/>
  <c r="A255" i="7"/>
  <c r="A256" i="7"/>
  <c r="A257" i="7"/>
  <c r="A258" i="7"/>
  <c r="A259" i="7"/>
  <c r="A260" i="7"/>
  <c r="A261" i="7"/>
  <c r="A262" i="7"/>
  <c r="A263" i="7"/>
  <c r="A264" i="7"/>
  <c r="A265" i="7"/>
  <c r="A266" i="7"/>
  <c r="A267" i="7"/>
  <c r="A268" i="7"/>
  <c r="A269" i="7"/>
  <c r="A270" i="7"/>
  <c r="A271" i="7"/>
  <c r="A272" i="7"/>
  <c r="A273" i="7"/>
  <c r="A274" i="7"/>
  <c r="A275" i="7"/>
  <c r="A276" i="7"/>
  <c r="A277" i="7"/>
  <c r="A278" i="7"/>
  <c r="A279" i="7"/>
  <c r="A280" i="7"/>
  <c r="A281" i="7"/>
  <c r="A282" i="7"/>
  <c r="A283" i="7"/>
  <c r="A284" i="7"/>
  <c r="A285" i="7"/>
  <c r="A286" i="7"/>
  <c r="A287" i="7"/>
  <c r="A288" i="7"/>
  <c r="A289" i="7"/>
  <c r="A290" i="7"/>
  <c r="A291" i="7"/>
  <c r="A292" i="7"/>
  <c r="A293" i="7"/>
  <c r="A294" i="7"/>
  <c r="A295" i="7"/>
  <c r="A296" i="7"/>
  <c r="A297" i="7"/>
  <c r="A298" i="7"/>
  <c r="A299" i="7"/>
  <c r="A300" i="7"/>
  <c r="A301" i="7"/>
  <c r="A302" i="7"/>
  <c r="A303" i="7"/>
  <c r="A304" i="7"/>
  <c r="A305" i="7"/>
  <c r="A306" i="7"/>
  <c r="A307" i="7"/>
  <c r="A308" i="7"/>
  <c r="A309" i="7"/>
  <c r="A310" i="7"/>
  <c r="A311" i="7"/>
  <c r="A312" i="7"/>
  <c r="A313" i="7"/>
  <c r="A314" i="7"/>
  <c r="A315" i="7"/>
  <c r="A316" i="7"/>
  <c r="A317" i="7"/>
  <c r="A318" i="7"/>
  <c r="A319" i="7"/>
  <c r="A320" i="7"/>
  <c r="A321" i="7"/>
  <c r="A322" i="7"/>
  <c r="A323" i="7"/>
  <c r="A324" i="7"/>
  <c r="A325" i="7"/>
  <c r="A326" i="7"/>
  <c r="A327" i="7"/>
  <c r="A328" i="7"/>
  <c r="A329" i="7"/>
  <c r="A330" i="7"/>
  <c r="A331" i="7"/>
  <c r="A332" i="7"/>
  <c r="A333" i="7"/>
  <c r="A334" i="7"/>
  <c r="A335" i="7"/>
  <c r="A336" i="7"/>
  <c r="A337" i="7"/>
  <c r="A338" i="7"/>
  <c r="A339" i="7"/>
  <c r="A340" i="7"/>
  <c r="A341" i="7"/>
  <c r="A342" i="7"/>
  <c r="A343" i="7"/>
  <c r="A344" i="7"/>
  <c r="A345" i="7"/>
  <c r="A346" i="7"/>
  <c r="A347" i="7"/>
  <c r="A348" i="7"/>
  <c r="A349" i="7"/>
  <c r="A350" i="7"/>
  <c r="A351" i="7"/>
  <c r="A352" i="7"/>
  <c r="A353" i="7"/>
  <c r="A354" i="7"/>
  <c r="A355" i="7"/>
  <c r="A356" i="7"/>
  <c r="A357" i="7"/>
  <c r="A358" i="7"/>
  <c r="A359" i="7"/>
  <c r="A360" i="7"/>
  <c r="A361" i="7"/>
  <c r="A362" i="7"/>
  <c r="A363" i="7"/>
  <c r="A364" i="7"/>
  <c r="A365" i="7"/>
  <c r="A366" i="7"/>
  <c r="A367" i="7"/>
  <c r="A368" i="7"/>
  <c r="A369" i="7"/>
  <c r="A370" i="7"/>
  <c r="A371" i="7"/>
  <c r="A372" i="7"/>
  <c r="A373" i="7"/>
  <c r="A374" i="7"/>
  <c r="A375" i="7"/>
  <c r="A376" i="7"/>
  <c r="A377" i="7"/>
  <c r="A378" i="7"/>
  <c r="A379" i="7"/>
  <c r="A380" i="7"/>
  <c r="A381" i="7"/>
  <c r="A382" i="7"/>
  <c r="A383" i="7"/>
  <c r="A384" i="7"/>
  <c r="A385" i="7"/>
  <c r="A386" i="7"/>
  <c r="A387" i="7"/>
  <c r="A388" i="7"/>
  <c r="A389" i="7"/>
  <c r="A390" i="7"/>
  <c r="A391" i="7"/>
  <c r="A392" i="7"/>
  <c r="A393" i="7"/>
  <c r="A394" i="7"/>
  <c r="A395" i="7"/>
  <c r="A396" i="7"/>
  <c r="A397" i="7"/>
  <c r="A398" i="7"/>
  <c r="A399" i="7"/>
  <c r="A400" i="7"/>
  <c r="A401" i="7"/>
  <c r="A402" i="7"/>
  <c r="A403" i="7"/>
  <c r="A404" i="7"/>
  <c r="A405" i="7"/>
  <c r="A406" i="7"/>
  <c r="A407" i="7"/>
  <c r="A408" i="7"/>
  <c r="A409" i="7"/>
  <c r="A410" i="7"/>
  <c r="A411" i="7"/>
  <c r="A412" i="7"/>
  <c r="A413" i="7"/>
  <c r="A414" i="7"/>
  <c r="A415" i="7"/>
  <c r="A416" i="7"/>
  <c r="A417" i="7"/>
  <c r="A418" i="7"/>
  <c r="A419" i="7"/>
  <c r="A420" i="7"/>
  <c r="A421" i="7"/>
  <c r="A422" i="7"/>
  <c r="A423" i="7"/>
  <c r="A424" i="7"/>
  <c r="A425" i="7"/>
  <c r="A426" i="7"/>
  <c r="A427" i="7"/>
  <c r="A428" i="7"/>
  <c r="A429" i="7"/>
  <c r="A430" i="7"/>
  <c r="A431" i="7"/>
  <c r="A432" i="7"/>
  <c r="A433" i="7"/>
  <c r="A434" i="7"/>
  <c r="A435" i="7"/>
  <c r="A436" i="7"/>
  <c r="A437" i="7"/>
  <c r="A438" i="7"/>
  <c r="A439" i="7"/>
  <c r="A440" i="7"/>
  <c r="A441" i="7"/>
  <c r="A442" i="7"/>
  <c r="A443" i="7"/>
  <c r="A444" i="7"/>
  <c r="A445" i="7"/>
  <c r="A446" i="7"/>
  <c r="A447" i="7"/>
  <c r="A448" i="7"/>
  <c r="A449" i="7"/>
  <c r="A450" i="7"/>
  <c r="A451" i="7"/>
  <c r="A452" i="7"/>
  <c r="A453" i="7"/>
  <c r="A454" i="7"/>
  <c r="A455" i="7"/>
  <c r="A456" i="7"/>
  <c r="A457" i="7"/>
  <c r="A458" i="7"/>
  <c r="A459" i="7"/>
  <c r="A460" i="7"/>
  <c r="A461" i="7"/>
  <c r="A462" i="7"/>
  <c r="A463" i="7"/>
  <c r="A464" i="7"/>
  <c r="A465" i="7"/>
  <c r="A466" i="7"/>
  <c r="A467" i="7"/>
  <c r="A468" i="7"/>
  <c r="A469" i="7"/>
  <c r="A470" i="7"/>
  <c r="A471" i="7"/>
  <c r="A472" i="7"/>
  <c r="A473" i="7"/>
  <c r="A474" i="7"/>
  <c r="A475" i="7"/>
  <c r="A476" i="7"/>
  <c r="A477" i="7"/>
  <c r="A478" i="7"/>
  <c r="A479" i="7"/>
  <c r="A480" i="7"/>
  <c r="A481" i="7"/>
  <c r="A482" i="7"/>
  <c r="A483" i="7"/>
  <c r="A484" i="7"/>
  <c r="A485" i="7"/>
  <c r="A486" i="7"/>
  <c r="A487" i="7"/>
  <c r="A488" i="7"/>
  <c r="A489" i="7"/>
  <c r="A490" i="7"/>
  <c r="A491" i="7"/>
  <c r="A492" i="7"/>
  <c r="A493" i="7"/>
  <c r="A494" i="7"/>
  <c r="A495" i="7"/>
  <c r="A496" i="7"/>
  <c r="A497" i="7"/>
  <c r="A498" i="7"/>
  <c r="A499" i="7"/>
  <c r="A500" i="7"/>
  <c r="A501" i="7"/>
  <c r="A502" i="7"/>
  <c r="A503" i="7"/>
  <c r="A504" i="7"/>
  <c r="A505" i="7"/>
  <c r="A506" i="7"/>
  <c r="A507" i="7"/>
  <c r="A508" i="7"/>
  <c r="A509" i="7"/>
  <c r="A510" i="7"/>
  <c r="A511" i="7"/>
  <c r="A512" i="7"/>
  <c r="A513" i="7"/>
  <c r="A514" i="7"/>
  <c r="A515" i="7"/>
  <c r="A516" i="7"/>
  <c r="A517" i="7"/>
  <c r="A518" i="7"/>
  <c r="A519" i="7"/>
  <c r="A520" i="7"/>
  <c r="A521" i="7"/>
  <c r="A522" i="7"/>
  <c r="A523" i="7"/>
  <c r="A524" i="7"/>
  <c r="A525" i="7"/>
  <c r="A526" i="7"/>
  <c r="A527" i="7"/>
  <c r="A528" i="7"/>
  <c r="A529" i="7"/>
  <c r="A530" i="7"/>
  <c r="A531" i="7"/>
  <c r="A532" i="7"/>
  <c r="A533" i="7"/>
  <c r="A534" i="7"/>
  <c r="A535" i="7"/>
  <c r="A536" i="7"/>
  <c r="A537" i="7"/>
  <c r="A538" i="7"/>
  <c r="A539" i="7"/>
  <c r="A2" i="7"/>
  <c r="B51" i="3"/>
  <c r="B67" i="3"/>
  <c r="K151" i="9"/>
  <c r="O150" i="9"/>
  <c r="K150" i="9"/>
  <c r="H150" i="9"/>
  <c r="R149" i="9"/>
  <c r="G79" i="3" s="1"/>
  <c r="P149" i="9"/>
  <c r="Q149" i="9" s="1"/>
  <c r="O149" i="9"/>
  <c r="E79" i="3" s="1"/>
  <c r="K149" i="9"/>
  <c r="E149" i="9"/>
  <c r="H149" i="9" s="1"/>
  <c r="R148" i="9"/>
  <c r="G78" i="3" s="1"/>
  <c r="O148" i="9"/>
  <c r="E78" i="3" s="1"/>
  <c r="K148" i="9"/>
  <c r="P148" i="9" s="1"/>
  <c r="E148" i="9"/>
  <c r="H148" i="9" s="1"/>
  <c r="R147" i="9"/>
  <c r="G77" i="3" s="1"/>
  <c r="O147" i="9"/>
  <c r="E77" i="3" s="1"/>
  <c r="N147" i="9"/>
  <c r="M147" i="9"/>
  <c r="L147" i="9"/>
  <c r="K147" i="9"/>
  <c r="I147" i="9"/>
  <c r="C77" i="3" s="1"/>
  <c r="E147" i="9"/>
  <c r="H147" i="9" s="1"/>
  <c r="R146" i="9"/>
  <c r="G76" i="3" s="1"/>
  <c r="O146" i="9"/>
  <c r="K146" i="9"/>
  <c r="S146" i="9" s="1"/>
  <c r="I146" i="9"/>
  <c r="E146" i="9"/>
  <c r="H146" i="9" s="1"/>
  <c r="R145" i="9"/>
  <c r="G75" i="3" s="1"/>
  <c r="O145" i="9"/>
  <c r="K145" i="9"/>
  <c r="I145" i="9"/>
  <c r="C75" i="3" s="1"/>
  <c r="H145" i="9"/>
  <c r="R144" i="9"/>
  <c r="O144" i="9"/>
  <c r="K144" i="9"/>
  <c r="I144" i="9"/>
  <c r="C74" i="3" s="1"/>
  <c r="H144" i="9"/>
  <c r="R143" i="9"/>
  <c r="G73" i="3" s="1"/>
  <c r="O143" i="9"/>
  <c r="K143" i="9"/>
  <c r="P143" i="9" s="1"/>
  <c r="I143" i="9"/>
  <c r="C73" i="3" s="1"/>
  <c r="H143" i="9"/>
  <c r="R142" i="9"/>
  <c r="G72" i="3" s="1"/>
  <c r="O142" i="9"/>
  <c r="K142" i="9"/>
  <c r="P142" i="9" s="1"/>
  <c r="I142" i="9"/>
  <c r="C72" i="3" s="1"/>
  <c r="H142" i="9"/>
  <c r="R141" i="9"/>
  <c r="G71" i="3" s="1"/>
  <c r="O141" i="9"/>
  <c r="K141" i="9"/>
  <c r="P141" i="9" s="1"/>
  <c r="Q141" i="9" s="1"/>
  <c r="I141" i="9"/>
  <c r="C71" i="3" s="1"/>
  <c r="H141" i="9"/>
  <c r="R140" i="9"/>
  <c r="O140" i="9"/>
  <c r="K140" i="9"/>
  <c r="I140" i="9"/>
  <c r="C70" i="3" s="1"/>
  <c r="H140" i="9"/>
  <c r="R139" i="9"/>
  <c r="G69" i="3" s="1"/>
  <c r="O139" i="9"/>
  <c r="K139" i="9"/>
  <c r="P139" i="9" s="1"/>
  <c r="I139" i="9"/>
  <c r="C69" i="3" s="1"/>
  <c r="H139" i="9"/>
  <c r="R138" i="9"/>
  <c r="O138" i="9"/>
  <c r="K138" i="9"/>
  <c r="P138" i="9" s="1"/>
  <c r="I138" i="9"/>
  <c r="C68" i="3" s="1"/>
  <c r="H138" i="9"/>
  <c r="R137" i="9"/>
  <c r="G67" i="3" s="1"/>
  <c r="O137" i="9"/>
  <c r="K137" i="9"/>
  <c r="P137" i="9" s="1"/>
  <c r="Q137" i="9" s="1"/>
  <c r="I137" i="9"/>
  <c r="C67" i="3" s="1"/>
  <c r="H137" i="9"/>
  <c r="R136" i="9"/>
  <c r="O136" i="9"/>
  <c r="K136" i="9"/>
  <c r="I136" i="9"/>
  <c r="C66" i="3" s="1"/>
  <c r="H136" i="9"/>
  <c r="R135" i="9"/>
  <c r="G65" i="3" s="1"/>
  <c r="O135" i="9"/>
  <c r="K135" i="9"/>
  <c r="P135" i="9" s="1"/>
  <c r="I135" i="9"/>
  <c r="C65" i="3" s="1"/>
  <c r="H135" i="9"/>
  <c r="R134" i="9"/>
  <c r="G64" i="3" s="1"/>
  <c r="O134" i="9"/>
  <c r="K134" i="9"/>
  <c r="P134" i="9" s="1"/>
  <c r="I134" i="9"/>
  <c r="C64" i="3" s="1"/>
  <c r="H134" i="9"/>
  <c r="R133" i="9"/>
  <c r="G63" i="3" s="1"/>
  <c r="O133" i="9"/>
  <c r="K133" i="9"/>
  <c r="P133" i="9" s="1"/>
  <c r="Q133" i="9" s="1"/>
  <c r="I133" i="9"/>
  <c r="C63" i="3" s="1"/>
  <c r="H133" i="9"/>
  <c r="R132" i="9"/>
  <c r="O132" i="9"/>
  <c r="K132" i="9"/>
  <c r="I132" i="9"/>
  <c r="C62" i="3" s="1"/>
  <c r="H132" i="9"/>
  <c r="R131" i="9"/>
  <c r="G61" i="3" s="1"/>
  <c r="O131" i="9"/>
  <c r="K131" i="9"/>
  <c r="P131" i="9" s="1"/>
  <c r="I131" i="9"/>
  <c r="C61" i="3" s="1"/>
  <c r="H131" i="9"/>
  <c r="R130" i="9"/>
  <c r="G60" i="3" s="1"/>
  <c r="O130" i="9"/>
  <c r="K130" i="9"/>
  <c r="P130" i="9" s="1"/>
  <c r="I130" i="9"/>
  <c r="C60" i="3" s="1"/>
  <c r="H130" i="9"/>
  <c r="R129" i="9"/>
  <c r="G59" i="3" s="1"/>
  <c r="O129" i="9"/>
  <c r="K129" i="9"/>
  <c r="P129" i="9" s="1"/>
  <c r="Q129" i="9" s="1"/>
  <c r="I129" i="9"/>
  <c r="C59" i="3" s="1"/>
  <c r="H129" i="9"/>
  <c r="R128" i="9"/>
  <c r="O128" i="9"/>
  <c r="K128" i="9"/>
  <c r="I128" i="9"/>
  <c r="C58" i="3" s="1"/>
  <c r="H128" i="9"/>
  <c r="R127" i="9"/>
  <c r="G57" i="3" s="1"/>
  <c r="O127" i="9"/>
  <c r="K127" i="9"/>
  <c r="P127" i="9" s="1"/>
  <c r="I127" i="9"/>
  <c r="C57" i="3" s="1"/>
  <c r="H127" i="9"/>
  <c r="R126" i="9"/>
  <c r="G56" i="3" s="1"/>
  <c r="O126" i="9"/>
  <c r="K126" i="9"/>
  <c r="P126" i="9" s="1"/>
  <c r="I126" i="9"/>
  <c r="C56" i="3" s="1"/>
  <c r="H126" i="9"/>
  <c r="R125" i="9"/>
  <c r="G55" i="3" s="1"/>
  <c r="O125" i="9"/>
  <c r="K125" i="9"/>
  <c r="P125" i="9" s="1"/>
  <c r="Q125" i="9" s="1"/>
  <c r="I125" i="9"/>
  <c r="C55" i="3" s="1"/>
  <c r="H125" i="9"/>
  <c r="R124" i="9"/>
  <c r="O124" i="9"/>
  <c r="K124" i="9"/>
  <c r="I124" i="9"/>
  <c r="C54" i="3" s="1"/>
  <c r="H124" i="9"/>
  <c r="R123" i="9"/>
  <c r="G53" i="3" s="1"/>
  <c r="O123" i="9"/>
  <c r="K123" i="9"/>
  <c r="P123" i="9" s="1"/>
  <c r="I123" i="9"/>
  <c r="C53" i="3" s="1"/>
  <c r="H123" i="9"/>
  <c r="R122" i="9"/>
  <c r="G52" i="3" s="1"/>
  <c r="O122" i="9"/>
  <c r="K122" i="9"/>
  <c r="P122" i="9" s="1"/>
  <c r="I122" i="9"/>
  <c r="C52" i="3" s="1"/>
  <c r="H122" i="9"/>
  <c r="R121" i="9"/>
  <c r="G51" i="3" s="1"/>
  <c r="O121" i="9"/>
  <c r="K121" i="9"/>
  <c r="P121" i="9" s="1"/>
  <c r="Q121" i="9" s="1"/>
  <c r="I121" i="9"/>
  <c r="C51" i="3" s="1"/>
  <c r="H121" i="9"/>
  <c r="R120" i="9"/>
  <c r="O120" i="9"/>
  <c r="K120" i="9"/>
  <c r="I120" i="9"/>
  <c r="C50" i="3" s="1"/>
  <c r="H120" i="9"/>
  <c r="R119" i="9"/>
  <c r="G49" i="3" s="1"/>
  <c r="O119" i="9"/>
  <c r="K119" i="9"/>
  <c r="P119" i="9" s="1"/>
  <c r="I119" i="9"/>
  <c r="C49" i="3" s="1"/>
  <c r="H119" i="9"/>
  <c r="R118" i="9"/>
  <c r="G48" i="3" s="1"/>
  <c r="P118" i="9"/>
  <c r="O118" i="9"/>
  <c r="K118" i="9"/>
  <c r="I118" i="9"/>
  <c r="C48" i="3" s="1"/>
  <c r="H118" i="9"/>
  <c r="R117" i="9"/>
  <c r="G47" i="3" s="1"/>
  <c r="O117" i="9"/>
  <c r="K117" i="9"/>
  <c r="I117" i="9"/>
  <c r="C47" i="3" s="1"/>
  <c r="H117" i="9"/>
  <c r="W116" i="9"/>
  <c r="R116" i="9"/>
  <c r="G46" i="3" s="1"/>
  <c r="O116" i="9"/>
  <c r="E46" i="3" s="1"/>
  <c r="K116" i="9"/>
  <c r="I116" i="9"/>
  <c r="C46" i="3" s="1"/>
  <c r="H116" i="9"/>
  <c r="R115" i="9"/>
  <c r="G45" i="3" s="1"/>
  <c r="O115" i="9"/>
  <c r="E45" i="3" s="1"/>
  <c r="K115" i="9"/>
  <c r="I115" i="9"/>
  <c r="C45" i="3" s="1"/>
  <c r="H115" i="9"/>
  <c r="R114" i="9"/>
  <c r="G44" i="3" s="1"/>
  <c r="O114" i="9"/>
  <c r="K114" i="9"/>
  <c r="I114" i="9"/>
  <c r="C44" i="3" s="1"/>
  <c r="H114" i="9"/>
  <c r="R113" i="9"/>
  <c r="G43" i="3" s="1"/>
  <c r="O113" i="9"/>
  <c r="E43" i="3" s="1"/>
  <c r="K113" i="9"/>
  <c r="I113" i="9"/>
  <c r="C43" i="3" s="1"/>
  <c r="H113" i="9"/>
  <c r="R112" i="9"/>
  <c r="G42" i="3" s="1"/>
  <c r="O112" i="9"/>
  <c r="K112" i="9"/>
  <c r="P111" i="9" s="1"/>
  <c r="B41" i="3" s="1"/>
  <c r="I112" i="9"/>
  <c r="C42" i="3" s="1"/>
  <c r="H112" i="9"/>
  <c r="R111" i="9"/>
  <c r="G41" i="3" s="1"/>
  <c r="Q111" i="9"/>
  <c r="O111" i="9"/>
  <c r="E41" i="3" s="1"/>
  <c r="K111" i="9"/>
  <c r="I111" i="9"/>
  <c r="C41" i="3" s="1"/>
  <c r="H111" i="9"/>
  <c r="R110" i="9"/>
  <c r="G40" i="3" s="1"/>
  <c r="O110" i="9"/>
  <c r="K110" i="9"/>
  <c r="I110" i="9"/>
  <c r="H110" i="9"/>
  <c r="R109" i="9"/>
  <c r="O109" i="9"/>
  <c r="E39" i="3" s="1"/>
  <c r="K109" i="9"/>
  <c r="I109" i="9"/>
  <c r="C39" i="3" s="1"/>
  <c r="H109" i="9"/>
  <c r="R108" i="9"/>
  <c r="O108" i="9"/>
  <c r="K108" i="9"/>
  <c r="I108" i="9"/>
  <c r="C38" i="3" s="1"/>
  <c r="H108" i="9"/>
  <c r="R107" i="9"/>
  <c r="O107" i="9"/>
  <c r="E37" i="3" s="1"/>
  <c r="K107" i="9"/>
  <c r="I107" i="9"/>
  <c r="C37" i="3" s="1"/>
  <c r="H107" i="9"/>
  <c r="R106" i="9"/>
  <c r="O106" i="9"/>
  <c r="E36" i="3" s="1"/>
  <c r="K106" i="9"/>
  <c r="I106" i="9"/>
  <c r="H106" i="9"/>
  <c r="R105" i="9"/>
  <c r="O105" i="9"/>
  <c r="E35" i="3" s="1"/>
  <c r="K105" i="9"/>
  <c r="I105" i="9"/>
  <c r="C35" i="3" s="1"/>
  <c r="H105" i="9"/>
  <c r="R104" i="9"/>
  <c r="G34" i="3" s="1"/>
  <c r="O104" i="9"/>
  <c r="K104" i="9"/>
  <c r="I104" i="9"/>
  <c r="H104" i="9"/>
  <c r="R103" i="9"/>
  <c r="O103" i="9"/>
  <c r="K103" i="9"/>
  <c r="P103" i="9" s="1"/>
  <c r="I103" i="9"/>
  <c r="H103" i="9"/>
  <c r="R102" i="9"/>
  <c r="O102" i="9"/>
  <c r="K102" i="9"/>
  <c r="I102" i="9"/>
  <c r="H102" i="9"/>
  <c r="R101" i="9"/>
  <c r="G31" i="3" s="1"/>
  <c r="O101" i="9"/>
  <c r="K101" i="9"/>
  <c r="I101" i="9"/>
  <c r="H101" i="9"/>
  <c r="R100" i="9"/>
  <c r="G30" i="3" s="1"/>
  <c r="O100" i="9"/>
  <c r="K100" i="9"/>
  <c r="P100" i="9" s="1"/>
  <c r="I100" i="9"/>
  <c r="H100" i="9"/>
  <c r="R99" i="9"/>
  <c r="G29" i="3" s="1"/>
  <c r="O99" i="9"/>
  <c r="K99" i="9"/>
  <c r="I99" i="9"/>
  <c r="H99" i="9"/>
  <c r="R98" i="9"/>
  <c r="G28" i="3" s="1"/>
  <c r="O98" i="9"/>
  <c r="K98" i="9"/>
  <c r="I98" i="9"/>
  <c r="H98" i="9"/>
  <c r="R97" i="9"/>
  <c r="G27" i="3" s="1"/>
  <c r="O97" i="9"/>
  <c r="K97" i="9"/>
  <c r="I97" i="9"/>
  <c r="H97" i="9"/>
  <c r="R96" i="9"/>
  <c r="G26" i="3" s="1"/>
  <c r="O96" i="9"/>
  <c r="K96" i="9"/>
  <c r="P96" i="9" s="1"/>
  <c r="I96" i="9"/>
  <c r="H96" i="9"/>
  <c r="R95" i="9"/>
  <c r="G25" i="3" s="1"/>
  <c r="O95" i="9"/>
  <c r="K95" i="9"/>
  <c r="P95" i="9" s="1"/>
  <c r="I95" i="9"/>
  <c r="H95" i="9"/>
  <c r="R94" i="9"/>
  <c r="G24" i="3" s="1"/>
  <c r="O94" i="9"/>
  <c r="K94" i="9"/>
  <c r="I94" i="9"/>
  <c r="H94" i="9"/>
  <c r="R93" i="9"/>
  <c r="O93" i="9"/>
  <c r="K93" i="9"/>
  <c r="I93" i="9"/>
  <c r="H93" i="9"/>
  <c r="R92" i="9"/>
  <c r="O92" i="9"/>
  <c r="K92" i="9"/>
  <c r="P92" i="9" s="1"/>
  <c r="I92" i="9"/>
  <c r="H92" i="9"/>
  <c r="R91" i="9"/>
  <c r="O91" i="9"/>
  <c r="K91" i="9"/>
  <c r="I91" i="9"/>
  <c r="H91" i="9"/>
  <c r="R90" i="9"/>
  <c r="G20" i="3" s="1"/>
  <c r="O90" i="9"/>
  <c r="K90" i="9"/>
  <c r="I90" i="9"/>
  <c r="H90" i="9"/>
  <c r="R89" i="9"/>
  <c r="G19" i="3" s="1"/>
  <c r="O89" i="9"/>
  <c r="K89" i="9"/>
  <c r="I89" i="9"/>
  <c r="H89" i="9"/>
  <c r="R88" i="9"/>
  <c r="G18" i="3" s="1"/>
  <c r="O88" i="9"/>
  <c r="K88" i="9"/>
  <c r="P88" i="9" s="1"/>
  <c r="I88" i="9"/>
  <c r="H88" i="9"/>
  <c r="R87" i="9"/>
  <c r="G17" i="3" s="1"/>
  <c r="O87" i="9"/>
  <c r="K87" i="9"/>
  <c r="P87" i="9" s="1"/>
  <c r="I87" i="9"/>
  <c r="H87" i="9"/>
  <c r="R86" i="9"/>
  <c r="O86" i="9"/>
  <c r="K86" i="9"/>
  <c r="I86" i="9"/>
  <c r="H86" i="9"/>
  <c r="S85" i="9"/>
  <c r="R85" i="9"/>
  <c r="G15" i="3" s="1"/>
  <c r="O85" i="9"/>
  <c r="E15" i="3" s="1"/>
  <c r="K85" i="9"/>
  <c r="P85" i="9" s="1"/>
  <c r="Q85" i="9" s="1"/>
  <c r="I85" i="9"/>
  <c r="C15" i="3" s="1"/>
  <c r="H85" i="9"/>
  <c r="R84" i="9"/>
  <c r="G14" i="3" s="1"/>
  <c r="O84" i="9"/>
  <c r="E14" i="3" s="1"/>
  <c r="K84" i="9"/>
  <c r="I84" i="9"/>
  <c r="C14" i="3" s="1"/>
  <c r="H84" i="9"/>
  <c r="R83" i="9"/>
  <c r="G13" i="3" s="1"/>
  <c r="O83" i="9"/>
  <c r="E13" i="3" s="1"/>
  <c r="K83" i="9"/>
  <c r="S83" i="9" s="1"/>
  <c r="I83" i="9"/>
  <c r="C13" i="3" s="1"/>
  <c r="H83" i="9"/>
  <c r="R82" i="9"/>
  <c r="G12" i="3" s="1"/>
  <c r="O82" i="9"/>
  <c r="E12" i="3" s="1"/>
  <c r="K82" i="9"/>
  <c r="P82" i="9" s="1"/>
  <c r="I82" i="9"/>
  <c r="C12" i="3" s="1"/>
  <c r="H82" i="9"/>
  <c r="R81" i="9"/>
  <c r="G11" i="3" s="1"/>
  <c r="O81" i="9"/>
  <c r="E11" i="3" s="1"/>
  <c r="K81" i="9"/>
  <c r="S81" i="9" s="1"/>
  <c r="I81" i="9"/>
  <c r="C11" i="3" s="1"/>
  <c r="H81" i="9"/>
  <c r="R80" i="9"/>
  <c r="G10" i="3" s="1"/>
  <c r="P80" i="9"/>
  <c r="O80" i="9"/>
  <c r="E10" i="3" s="1"/>
  <c r="K80" i="9"/>
  <c r="S80" i="9" s="1"/>
  <c r="I80" i="9"/>
  <c r="C10" i="3" s="1"/>
  <c r="H80" i="9"/>
  <c r="R79" i="9"/>
  <c r="G9" i="3" s="1"/>
  <c r="O79" i="9"/>
  <c r="E9" i="3" s="1"/>
  <c r="K79" i="9"/>
  <c r="I79" i="9"/>
  <c r="C9" i="3" s="1"/>
  <c r="H79" i="9"/>
  <c r="R78" i="9"/>
  <c r="O78" i="9"/>
  <c r="E8" i="3" s="1"/>
  <c r="K78" i="9"/>
  <c r="P78" i="9" s="1"/>
  <c r="I78" i="9"/>
  <c r="C8" i="3" s="1"/>
  <c r="H78" i="9"/>
  <c r="R77" i="9"/>
  <c r="G7" i="3" s="1"/>
  <c r="O77" i="9"/>
  <c r="E7" i="3" s="1"/>
  <c r="K77" i="9"/>
  <c r="P77" i="9" s="1"/>
  <c r="Q77" i="9" s="1"/>
  <c r="I77" i="9"/>
  <c r="C7" i="3" s="1"/>
  <c r="H77" i="9"/>
  <c r="R76" i="9"/>
  <c r="G6" i="3" s="1"/>
  <c r="P76" i="9"/>
  <c r="O76" i="9"/>
  <c r="E6" i="3" s="1"/>
  <c r="K76" i="9"/>
  <c r="I76" i="9"/>
  <c r="C6" i="3" s="1"/>
  <c r="H76" i="9"/>
  <c r="R75" i="9"/>
  <c r="O75" i="9"/>
  <c r="E5" i="3" s="1"/>
  <c r="K75" i="9"/>
  <c r="I75" i="9"/>
  <c r="C5" i="3" s="1"/>
  <c r="H75" i="9"/>
  <c r="R74" i="9"/>
  <c r="G4" i="3" s="1"/>
  <c r="O74" i="9"/>
  <c r="E4" i="3" s="1"/>
  <c r="K74" i="9"/>
  <c r="I74" i="9"/>
  <c r="C4" i="3" s="1"/>
  <c r="H74" i="9"/>
  <c r="R73" i="9"/>
  <c r="G3" i="3" s="1"/>
  <c r="O73" i="9"/>
  <c r="E3" i="3" s="1"/>
  <c r="K73" i="9"/>
  <c r="P72" i="9" s="1"/>
  <c r="B2" i="3" s="1"/>
  <c r="I73" i="9"/>
  <c r="C3" i="3" s="1"/>
  <c r="H73" i="9"/>
  <c r="R72" i="9"/>
  <c r="G2" i="3" s="1"/>
  <c r="Q72" i="9"/>
  <c r="O72" i="9"/>
  <c r="E2" i="3" s="1"/>
  <c r="K72" i="9"/>
  <c r="I72" i="9"/>
  <c r="C2" i="3" s="1"/>
  <c r="H72" i="9"/>
  <c r="R71" i="9"/>
  <c r="T80" i="9" s="1"/>
  <c r="O71" i="9"/>
  <c r="K71" i="9"/>
  <c r="P70" i="9" s="1"/>
  <c r="I71" i="9"/>
  <c r="H71" i="9"/>
  <c r="R70" i="9"/>
  <c r="Q70" i="9"/>
  <c r="O70" i="9"/>
  <c r="K70" i="9"/>
  <c r="I70" i="9"/>
  <c r="H70" i="9"/>
  <c r="R69" i="9"/>
  <c r="O69" i="9"/>
  <c r="K69" i="9"/>
  <c r="P68" i="9" s="1"/>
  <c r="I69" i="9"/>
  <c r="H69" i="9"/>
  <c r="R68" i="9"/>
  <c r="Q68" i="9"/>
  <c r="O68" i="9"/>
  <c r="K68" i="9"/>
  <c r="I68" i="9"/>
  <c r="H68" i="9"/>
  <c r="R67" i="9"/>
  <c r="O67" i="9"/>
  <c r="K67" i="9"/>
  <c r="S67" i="9" s="1"/>
  <c r="I67" i="9"/>
  <c r="H67" i="9"/>
  <c r="R66" i="9"/>
  <c r="O66" i="9"/>
  <c r="K66" i="9"/>
  <c r="I66" i="9"/>
  <c r="H66" i="9"/>
  <c r="R65" i="9"/>
  <c r="T71" i="9" s="1"/>
  <c r="U72" i="9" s="1"/>
  <c r="O65" i="9"/>
  <c r="K65" i="9"/>
  <c r="I65" i="9"/>
  <c r="H65" i="9"/>
  <c r="R64" i="9"/>
  <c r="O64" i="9"/>
  <c r="K64" i="9"/>
  <c r="I64" i="9"/>
  <c r="H64" i="9"/>
  <c r="R63" i="9"/>
  <c r="O63" i="9"/>
  <c r="K63" i="9"/>
  <c r="I63" i="9"/>
  <c r="H63" i="9"/>
  <c r="R62" i="9"/>
  <c r="O62" i="9"/>
  <c r="K62" i="9"/>
  <c r="S62" i="9" s="1"/>
  <c r="I62" i="9"/>
  <c r="H62" i="9"/>
  <c r="R61" i="9"/>
  <c r="O61" i="9"/>
  <c r="K61" i="9"/>
  <c r="I61" i="9"/>
  <c r="H61" i="9"/>
  <c r="R60" i="9"/>
  <c r="O60" i="9"/>
  <c r="K60" i="9"/>
  <c r="P60" i="9" s="1"/>
  <c r="Q60" i="9" s="1"/>
  <c r="I60" i="9"/>
  <c r="H60" i="9"/>
  <c r="R59" i="9"/>
  <c r="O59" i="9"/>
  <c r="K59" i="9"/>
  <c r="S59" i="9" s="1"/>
  <c r="I59" i="9"/>
  <c r="H59" i="9"/>
  <c r="R58" i="9"/>
  <c r="O58" i="9"/>
  <c r="K58" i="9"/>
  <c r="I58" i="9"/>
  <c r="H58" i="9"/>
  <c r="R57" i="9"/>
  <c r="O57" i="9"/>
  <c r="K57" i="9"/>
  <c r="I57" i="9"/>
  <c r="H57" i="9"/>
  <c r="R56" i="9"/>
  <c r="P56" i="9"/>
  <c r="Q56" i="9" s="1"/>
  <c r="O56" i="9"/>
  <c r="K56" i="9"/>
  <c r="S56" i="9" s="1"/>
  <c r="I56" i="9"/>
  <c r="H56" i="9"/>
  <c r="R55" i="9"/>
  <c r="O55" i="9"/>
  <c r="K55" i="9"/>
  <c r="I55" i="9"/>
  <c r="H55" i="9"/>
  <c r="R54" i="9"/>
  <c r="O54" i="9"/>
  <c r="K54" i="9"/>
  <c r="S54" i="9" s="1"/>
  <c r="I54" i="9"/>
  <c r="H54" i="9"/>
  <c r="R53" i="9"/>
  <c r="O53" i="9"/>
  <c r="K53" i="9"/>
  <c r="I53" i="9"/>
  <c r="H53" i="9"/>
  <c r="R52" i="9"/>
  <c r="O52" i="9"/>
  <c r="K52" i="9"/>
  <c r="S52" i="9" s="1"/>
  <c r="I52" i="9"/>
  <c r="H52" i="9"/>
  <c r="R51" i="9"/>
  <c r="O51" i="9"/>
  <c r="K51" i="9"/>
  <c r="I51" i="9"/>
  <c r="H51" i="9"/>
  <c r="S50" i="9"/>
  <c r="R50" i="9"/>
  <c r="O50" i="9"/>
  <c r="K50" i="9"/>
  <c r="I50" i="9"/>
  <c r="H50" i="9"/>
  <c r="R49" i="9"/>
  <c r="O49" i="9"/>
  <c r="K49" i="9"/>
  <c r="I49" i="9"/>
  <c r="H49" i="9"/>
  <c r="R48" i="9"/>
  <c r="O48" i="9"/>
  <c r="K48" i="9"/>
  <c r="I48" i="9"/>
  <c r="H48" i="9"/>
  <c r="R47" i="9"/>
  <c r="O47" i="9"/>
  <c r="K47" i="9"/>
  <c r="S47" i="9" s="1"/>
  <c r="I47" i="9"/>
  <c r="H47" i="9"/>
  <c r="R46" i="9"/>
  <c r="O46" i="9"/>
  <c r="K46" i="9"/>
  <c r="S46" i="9" s="1"/>
  <c r="I46" i="9"/>
  <c r="H46" i="9"/>
  <c r="R45" i="9"/>
  <c r="O45" i="9"/>
  <c r="K45" i="9"/>
  <c r="I45" i="9"/>
  <c r="H45" i="9"/>
  <c r="R44" i="9"/>
  <c r="O44" i="9"/>
  <c r="K44" i="9"/>
  <c r="S44" i="9" s="1"/>
  <c r="I44" i="9"/>
  <c r="H44" i="9"/>
  <c r="R43" i="9"/>
  <c r="O43" i="9"/>
  <c r="K43" i="9"/>
  <c r="I43" i="9"/>
  <c r="H43" i="9"/>
  <c r="R42" i="9"/>
  <c r="O42" i="9"/>
  <c r="K42" i="9"/>
  <c r="I42" i="9"/>
  <c r="H42" i="9"/>
  <c r="R41" i="9"/>
  <c r="O41" i="9"/>
  <c r="K41" i="9"/>
  <c r="I41" i="9"/>
  <c r="H41" i="9"/>
  <c r="R40" i="9"/>
  <c r="O40" i="9"/>
  <c r="K40" i="9"/>
  <c r="I40" i="9"/>
  <c r="H40" i="9"/>
  <c r="S39" i="9"/>
  <c r="R39" i="9"/>
  <c r="O39" i="9"/>
  <c r="K39" i="9"/>
  <c r="I39" i="9"/>
  <c r="H39" i="9"/>
  <c r="R38" i="9"/>
  <c r="O38" i="9"/>
  <c r="K38" i="9"/>
  <c r="I38" i="9"/>
  <c r="H38" i="9"/>
  <c r="R37" i="9"/>
  <c r="O37" i="9"/>
  <c r="K37" i="9"/>
  <c r="I37" i="9"/>
  <c r="H37" i="9"/>
  <c r="R36" i="9"/>
  <c r="T45" i="9" s="1"/>
  <c r="O36" i="9"/>
  <c r="K36" i="9"/>
  <c r="S36" i="9" s="1"/>
  <c r="I36" i="9"/>
  <c r="H36" i="9"/>
  <c r="R35" i="9"/>
  <c r="O35" i="9"/>
  <c r="K35" i="9"/>
  <c r="I35" i="9"/>
  <c r="H35" i="9"/>
  <c r="R34" i="9"/>
  <c r="O34" i="9"/>
  <c r="K34" i="9"/>
  <c r="I34" i="9"/>
  <c r="H34" i="9"/>
  <c r="R33" i="9"/>
  <c r="T42" i="9" s="1"/>
  <c r="U43" i="9" s="1"/>
  <c r="O33" i="9"/>
  <c r="K33" i="9"/>
  <c r="I33" i="9"/>
  <c r="H33" i="9"/>
  <c r="R32" i="9"/>
  <c r="O32" i="9"/>
  <c r="K32" i="9"/>
  <c r="S32" i="9" s="1"/>
  <c r="I32" i="9"/>
  <c r="H32" i="9"/>
  <c r="R31" i="9"/>
  <c r="O31" i="9"/>
  <c r="K31" i="9"/>
  <c r="S31" i="9" s="1"/>
  <c r="I31" i="9"/>
  <c r="H31" i="9"/>
  <c r="R30" i="9"/>
  <c r="O30" i="9"/>
  <c r="P30" i="9" s="1"/>
  <c r="Q30" i="9" s="1"/>
  <c r="K30" i="9"/>
  <c r="I30" i="9"/>
  <c r="H30" i="9"/>
  <c r="R29" i="9"/>
  <c r="O29" i="9"/>
  <c r="K29" i="9"/>
  <c r="S29" i="9" s="1"/>
  <c r="I29" i="9"/>
  <c r="H29" i="9"/>
  <c r="R28" i="9"/>
  <c r="O28" i="9"/>
  <c r="K28" i="9"/>
  <c r="I28" i="9"/>
  <c r="H28" i="9"/>
  <c r="R27" i="9"/>
  <c r="O27" i="9"/>
  <c r="K27" i="9"/>
  <c r="I27" i="9"/>
  <c r="H27" i="9"/>
  <c r="R26" i="9"/>
  <c r="O26" i="9"/>
  <c r="K26" i="9"/>
  <c r="H26" i="9"/>
  <c r="R25" i="9"/>
  <c r="O25" i="9"/>
  <c r="K25" i="9"/>
  <c r="H25" i="9"/>
  <c r="R24" i="9"/>
  <c r="O24" i="9"/>
  <c r="K24" i="9"/>
  <c r="H24" i="9"/>
  <c r="R23" i="9"/>
  <c r="O23" i="9"/>
  <c r="K23" i="9"/>
  <c r="H23" i="9"/>
  <c r="R22" i="9"/>
  <c r="O22" i="9"/>
  <c r="K22" i="9"/>
  <c r="H22" i="9"/>
  <c r="R21" i="9"/>
  <c r="O21" i="9"/>
  <c r="K21" i="9"/>
  <c r="H21" i="9"/>
  <c r="R20" i="9"/>
  <c r="O20" i="9"/>
  <c r="K20" i="9"/>
  <c r="H20" i="9"/>
  <c r="R19" i="9"/>
  <c r="T24" i="9" s="1"/>
  <c r="O19" i="9"/>
  <c r="K19" i="9"/>
  <c r="S19" i="9" s="1"/>
  <c r="H19" i="9"/>
  <c r="S18" i="9"/>
  <c r="R18" i="9"/>
  <c r="O18" i="9"/>
  <c r="K18" i="9"/>
  <c r="H18" i="9"/>
  <c r="R17" i="9"/>
  <c r="O17" i="9"/>
  <c r="K17" i="9"/>
  <c r="H17" i="9"/>
  <c r="R16" i="9"/>
  <c r="S17" i="9" s="1"/>
  <c r="O16" i="9"/>
  <c r="K16" i="9"/>
  <c r="H16" i="9"/>
  <c r="R15" i="9"/>
  <c r="O15" i="9"/>
  <c r="K15" i="9"/>
  <c r="H15" i="9"/>
  <c r="R14" i="9"/>
  <c r="O14" i="9"/>
  <c r="K14" i="9"/>
  <c r="H14" i="9"/>
  <c r="R13" i="9"/>
  <c r="T22" i="9" s="1"/>
  <c r="O13" i="9"/>
  <c r="K13" i="9"/>
  <c r="H13" i="9"/>
  <c r="R12" i="9"/>
  <c r="S13" i="9" s="1"/>
  <c r="O12" i="9"/>
  <c r="K12" i="9"/>
  <c r="H12" i="9"/>
  <c r="R11" i="9"/>
  <c r="T20" i="9" s="1"/>
  <c r="O11" i="9"/>
  <c r="K11" i="9"/>
  <c r="P11" i="9" s="1"/>
  <c r="Q11" i="9" s="1"/>
  <c r="H11" i="9"/>
  <c r="S10" i="9"/>
  <c r="R10" i="9"/>
  <c r="O10" i="9"/>
  <c r="K10" i="9"/>
  <c r="J10" i="9"/>
  <c r="J11" i="9" s="1"/>
  <c r="J12" i="9" s="1"/>
  <c r="J13" i="9" s="1"/>
  <c r="J14" i="9" s="1"/>
  <c r="J15" i="9" s="1"/>
  <c r="J16" i="9" s="1"/>
  <c r="J17" i="9" s="1"/>
  <c r="J18" i="9" s="1"/>
  <c r="J19" i="9" s="1"/>
  <c r="J20" i="9" s="1"/>
  <c r="J21" i="9" s="1"/>
  <c r="J22" i="9" s="1"/>
  <c r="J23" i="9" s="1"/>
  <c r="J24" i="9" s="1"/>
  <c r="J25" i="9" s="1"/>
  <c r="J26" i="9" s="1"/>
  <c r="J27" i="9" s="1"/>
  <c r="J28" i="9" s="1"/>
  <c r="J29" i="9" s="1"/>
  <c r="J30" i="9" s="1"/>
  <c r="J31" i="9" s="1"/>
  <c r="J32" i="9" s="1"/>
  <c r="J33" i="9" s="1"/>
  <c r="J34" i="9" s="1"/>
  <c r="J35" i="9" s="1"/>
  <c r="J36" i="9" s="1"/>
  <c r="J37" i="9" s="1"/>
  <c r="J38" i="9" s="1"/>
  <c r="J39" i="9" s="1"/>
  <c r="J40" i="9" s="1"/>
  <c r="J41" i="9" s="1"/>
  <c r="J42" i="9" s="1"/>
  <c r="J43" i="9" s="1"/>
  <c r="J44" i="9" s="1"/>
  <c r="J45" i="9" s="1"/>
  <c r="J46" i="9" s="1"/>
  <c r="J47" i="9" s="1"/>
  <c r="J48" i="9" s="1"/>
  <c r="J49" i="9" s="1"/>
  <c r="J50" i="9" s="1"/>
  <c r="J51" i="9" s="1"/>
  <c r="J52" i="9" s="1"/>
  <c r="J53" i="9" s="1"/>
  <c r="J54" i="9" s="1"/>
  <c r="J55" i="9" s="1"/>
  <c r="J56" i="9" s="1"/>
  <c r="J57" i="9" s="1"/>
  <c r="J58" i="9" s="1"/>
  <c r="J59" i="9" s="1"/>
  <c r="J60" i="9" s="1"/>
  <c r="J61" i="9" s="1"/>
  <c r="J62" i="9" s="1"/>
  <c r="J63" i="9" s="1"/>
  <c r="J64" i="9" s="1"/>
  <c r="J65" i="9" s="1"/>
  <c r="J66" i="9" s="1"/>
  <c r="J67" i="9" s="1"/>
  <c r="J68" i="9" s="1"/>
  <c r="J69" i="9" s="1"/>
  <c r="J70" i="9" s="1"/>
  <c r="J71" i="9" s="1"/>
  <c r="J72" i="9" s="1"/>
  <c r="J73" i="9" s="1"/>
  <c r="J74" i="9" s="1"/>
  <c r="J75" i="9" s="1"/>
  <c r="J76" i="9" s="1"/>
  <c r="J77" i="9" s="1"/>
  <c r="J78" i="9" s="1"/>
  <c r="J79" i="9" s="1"/>
  <c r="J80" i="9" s="1"/>
  <c r="J81" i="9" s="1"/>
  <c r="J82" i="9" s="1"/>
  <c r="J83" i="9" s="1"/>
  <c r="J84" i="9" s="1"/>
  <c r="J85" i="9" s="1"/>
  <c r="J86" i="9" s="1"/>
  <c r="J87" i="9" s="1"/>
  <c r="J88" i="9" s="1"/>
  <c r="J89" i="9" s="1"/>
  <c r="J90" i="9" s="1"/>
  <c r="J91" i="9" s="1"/>
  <c r="J92" i="9" s="1"/>
  <c r="J93" i="9" s="1"/>
  <c r="J94" i="9" s="1"/>
  <c r="J95" i="9" s="1"/>
  <c r="J96" i="9" s="1"/>
  <c r="J97" i="9" s="1"/>
  <c r="J98" i="9" s="1"/>
  <c r="J99" i="9" s="1"/>
  <c r="J100" i="9" s="1"/>
  <c r="J101" i="9" s="1"/>
  <c r="J102" i="9" s="1"/>
  <c r="J103" i="9" s="1"/>
  <c r="J104" i="9" s="1"/>
  <c r="J105" i="9" s="1"/>
  <c r="J106" i="9" s="1"/>
  <c r="J107" i="9" s="1"/>
  <c r="J108" i="9" s="1"/>
  <c r="J109" i="9" s="1"/>
  <c r="J110" i="9" s="1"/>
  <c r="J111" i="9" s="1"/>
  <c r="J112" i="9" s="1"/>
  <c r="J113" i="9" s="1"/>
  <c r="J114" i="9" s="1"/>
  <c r="J115" i="9" s="1"/>
  <c r="J116" i="9" s="1"/>
  <c r="J117" i="9" s="1"/>
  <c r="J118" i="9" s="1"/>
  <c r="J119" i="9" s="1"/>
  <c r="J120" i="9" s="1"/>
  <c r="J121" i="9" s="1"/>
  <c r="J122" i="9" s="1"/>
  <c r="J123" i="9" s="1"/>
  <c r="J124" i="9" s="1"/>
  <c r="J125" i="9" s="1"/>
  <c r="J126" i="9" s="1"/>
  <c r="J127" i="9" s="1"/>
  <c r="J128" i="9" s="1"/>
  <c r="J129" i="9" s="1"/>
  <c r="J130" i="9" s="1"/>
  <c r="J131" i="9" s="1"/>
  <c r="J132" i="9" s="1"/>
  <c r="J133" i="9" s="1"/>
  <c r="J134" i="9" s="1"/>
  <c r="J135" i="9" s="1"/>
  <c r="J136" i="9" s="1"/>
  <c r="J137" i="9" s="1"/>
  <c r="J138" i="9" s="1"/>
  <c r="J139" i="9" s="1"/>
  <c r="J140" i="9" s="1"/>
  <c r="J141" i="9" s="1"/>
  <c r="J142" i="9" s="1"/>
  <c r="J143" i="9" s="1"/>
  <c r="H10" i="9"/>
  <c r="R9" i="9"/>
  <c r="O9" i="9"/>
  <c r="K9" i="9"/>
  <c r="J9" i="9"/>
  <c r="H9" i="9"/>
  <c r="V115" i="9" l="1"/>
  <c r="U23" i="9"/>
  <c r="S23" i="9"/>
  <c r="U49" i="9"/>
  <c r="T102" i="9"/>
  <c r="U103" i="9" s="1"/>
  <c r="G23" i="3"/>
  <c r="W102" i="9"/>
  <c r="E32" i="3"/>
  <c r="P116" i="9"/>
  <c r="P115" i="9"/>
  <c r="Q122" i="9"/>
  <c r="B52" i="3"/>
  <c r="Q126" i="9"/>
  <c r="B56" i="3"/>
  <c r="Q130" i="9"/>
  <c r="B60" i="3"/>
  <c r="P13" i="9"/>
  <c r="Q13" i="9" s="1"/>
  <c r="S14" i="9"/>
  <c r="U25" i="9"/>
  <c r="S25" i="9"/>
  <c r="P34" i="9"/>
  <c r="Q34" i="9" s="1"/>
  <c r="P35" i="9"/>
  <c r="Q35" i="9" s="1"/>
  <c r="T53" i="9"/>
  <c r="U54" i="9" s="1"/>
  <c r="S64" i="9"/>
  <c r="P64" i="9"/>
  <c r="Q64" i="9" s="1"/>
  <c r="Q78" i="9"/>
  <c r="B8" i="3"/>
  <c r="B10" i="3"/>
  <c r="Q80" i="9"/>
  <c r="Q88" i="9"/>
  <c r="B18" i="3"/>
  <c r="Q92" i="9"/>
  <c r="B22" i="3"/>
  <c r="Q96" i="9"/>
  <c r="B26" i="3"/>
  <c r="Q100" i="9"/>
  <c r="B30" i="3"/>
  <c r="V105" i="9"/>
  <c r="T118" i="9"/>
  <c r="G39" i="3"/>
  <c r="E40" i="3"/>
  <c r="W110" i="9"/>
  <c r="B48" i="3"/>
  <c r="Q118" i="9"/>
  <c r="Q119" i="9"/>
  <c r="B49" i="3"/>
  <c r="W122" i="9"/>
  <c r="E52" i="3"/>
  <c r="Q123" i="9"/>
  <c r="B53" i="3"/>
  <c r="W126" i="9"/>
  <c r="E56" i="3"/>
  <c r="Q127" i="9"/>
  <c r="B57" i="3"/>
  <c r="W130" i="9"/>
  <c r="E60" i="3"/>
  <c r="Q131" i="9"/>
  <c r="B61" i="3"/>
  <c r="W134" i="9"/>
  <c r="E64" i="3"/>
  <c r="Q135" i="9"/>
  <c r="B65" i="3"/>
  <c r="W138" i="9"/>
  <c r="E68" i="3"/>
  <c r="Q139" i="9"/>
  <c r="B69" i="3"/>
  <c r="W142" i="9"/>
  <c r="E72" i="3"/>
  <c r="Q143" i="9"/>
  <c r="B73" i="3"/>
  <c r="E76" i="3"/>
  <c r="L146" i="9"/>
  <c r="L145" i="9" s="1"/>
  <c r="L144" i="9" s="1"/>
  <c r="L143" i="9" s="1"/>
  <c r="L142" i="9" s="1"/>
  <c r="L141" i="9" s="1"/>
  <c r="L140" i="9" s="1"/>
  <c r="L139" i="9" s="1"/>
  <c r="L138" i="9" s="1"/>
  <c r="L137" i="9" s="1"/>
  <c r="L136" i="9" s="1"/>
  <c r="L135" i="9" s="1"/>
  <c r="L134" i="9" s="1"/>
  <c r="L133" i="9" s="1"/>
  <c r="L132" i="9" s="1"/>
  <c r="L131" i="9" s="1"/>
  <c r="L130" i="9" s="1"/>
  <c r="L129" i="9" s="1"/>
  <c r="L128" i="9" s="1"/>
  <c r="L127" i="9" s="1"/>
  <c r="L126" i="9" s="1"/>
  <c r="L125" i="9" s="1"/>
  <c r="L124" i="9" s="1"/>
  <c r="L123" i="9" s="1"/>
  <c r="L122" i="9" s="1"/>
  <c r="L121" i="9" s="1"/>
  <c r="L120" i="9" s="1"/>
  <c r="L119" i="9" s="1"/>
  <c r="L118" i="9" s="1"/>
  <c r="L117" i="9" s="1"/>
  <c r="L116" i="9" s="1"/>
  <c r="L115" i="9" s="1"/>
  <c r="L114" i="9" s="1"/>
  <c r="L113" i="9" s="1"/>
  <c r="L112" i="9" s="1"/>
  <c r="L111" i="9" s="1"/>
  <c r="L110" i="9" s="1"/>
  <c r="L109" i="9" s="1"/>
  <c r="L108" i="9" s="1"/>
  <c r="L107" i="9" s="1"/>
  <c r="L106" i="9" s="1"/>
  <c r="L105" i="9" s="1"/>
  <c r="L104" i="9" s="1"/>
  <c r="L103" i="9" s="1"/>
  <c r="L102" i="9" s="1"/>
  <c r="L101" i="9" s="1"/>
  <c r="L100" i="9" s="1"/>
  <c r="L99" i="9" s="1"/>
  <c r="L98" i="9" s="1"/>
  <c r="L97" i="9" s="1"/>
  <c r="L96" i="9" s="1"/>
  <c r="L95" i="9" s="1"/>
  <c r="L94" i="9" s="1"/>
  <c r="L93" i="9" s="1"/>
  <c r="L92" i="9" s="1"/>
  <c r="L91" i="9" s="1"/>
  <c r="L90" i="9" s="1"/>
  <c r="L89" i="9" s="1"/>
  <c r="L88" i="9" s="1"/>
  <c r="L87" i="9" s="1"/>
  <c r="L86" i="9" s="1"/>
  <c r="L85" i="9" s="1"/>
  <c r="L84" i="9" s="1"/>
  <c r="L83" i="9" s="1"/>
  <c r="L82" i="9" s="1"/>
  <c r="L81" i="9" s="1"/>
  <c r="L80" i="9" s="1"/>
  <c r="L79" i="9" s="1"/>
  <c r="L78" i="9" s="1"/>
  <c r="L77" i="9" s="1"/>
  <c r="L76" i="9" s="1"/>
  <c r="L75" i="9" s="1"/>
  <c r="L74" i="9" s="1"/>
  <c r="L73" i="9" s="1"/>
  <c r="L72" i="9" s="1"/>
  <c r="L71" i="9" s="1"/>
  <c r="L70" i="9" s="1"/>
  <c r="L69" i="9" s="1"/>
  <c r="L68" i="9" s="1"/>
  <c r="L67" i="9" s="1"/>
  <c r="L66" i="9" s="1"/>
  <c r="L65" i="9" s="1"/>
  <c r="L64" i="9" s="1"/>
  <c r="L63" i="9" s="1"/>
  <c r="L62" i="9" s="1"/>
  <c r="L61" i="9" s="1"/>
  <c r="L60" i="9" s="1"/>
  <c r="L59" i="9" s="1"/>
  <c r="L58" i="9" s="1"/>
  <c r="L57" i="9" s="1"/>
  <c r="L56" i="9" s="1"/>
  <c r="L55" i="9" s="1"/>
  <c r="L54" i="9" s="1"/>
  <c r="L53" i="9" s="1"/>
  <c r="L52" i="9" s="1"/>
  <c r="L51" i="9" s="1"/>
  <c r="L50" i="9" s="1"/>
  <c r="L49" i="9" s="1"/>
  <c r="L48" i="9" s="1"/>
  <c r="L47" i="9" s="1"/>
  <c r="L46" i="9" s="1"/>
  <c r="L45" i="9" s="1"/>
  <c r="L44" i="9" s="1"/>
  <c r="L43" i="9" s="1"/>
  <c r="L42" i="9" s="1"/>
  <c r="L41" i="9" s="1"/>
  <c r="L40" i="9" s="1"/>
  <c r="L39" i="9" s="1"/>
  <c r="L38" i="9" s="1"/>
  <c r="L37" i="9" s="1"/>
  <c r="L36" i="9" s="1"/>
  <c r="L35" i="9" s="1"/>
  <c r="L34" i="9" s="1"/>
  <c r="L33" i="9" s="1"/>
  <c r="L32" i="9" s="1"/>
  <c r="L31" i="9" s="1"/>
  <c r="L30" i="9" s="1"/>
  <c r="L29" i="9" s="1"/>
  <c r="L28" i="9" s="1"/>
  <c r="L27" i="9" s="1"/>
  <c r="L26" i="9" s="1"/>
  <c r="L25" i="9" s="1"/>
  <c r="L24" i="9" s="1"/>
  <c r="L23" i="9" s="1"/>
  <c r="L22" i="9" s="1"/>
  <c r="L21" i="9" s="1"/>
  <c r="L20" i="9" s="1"/>
  <c r="L19" i="9" s="1"/>
  <c r="L18" i="9" s="1"/>
  <c r="L17" i="9" s="1"/>
  <c r="L16" i="9" s="1"/>
  <c r="L15" i="9" s="1"/>
  <c r="L14" i="9" s="1"/>
  <c r="L13" i="9" s="1"/>
  <c r="L12" i="9" s="1"/>
  <c r="L11" i="9" s="1"/>
  <c r="L10" i="9" s="1"/>
  <c r="L9" i="9" s="1"/>
  <c r="B79" i="3"/>
  <c r="B63" i="3"/>
  <c r="B15" i="3"/>
  <c r="T26" i="9"/>
  <c r="U27" i="9" s="1"/>
  <c r="W86" i="9"/>
  <c r="E16" i="3"/>
  <c r="W94" i="9"/>
  <c r="E24" i="3"/>
  <c r="Q134" i="9"/>
  <c r="B64" i="3"/>
  <c r="Q142" i="9"/>
  <c r="B72" i="3"/>
  <c r="T32" i="9"/>
  <c r="P28" i="9"/>
  <c r="Q28" i="9" s="1"/>
  <c r="S43" i="9"/>
  <c r="S77" i="9"/>
  <c r="Q82" i="9"/>
  <c r="B12" i="3"/>
  <c r="W88" i="9"/>
  <c r="E18" i="3"/>
  <c r="T100" i="9"/>
  <c r="U101" i="9" s="1"/>
  <c r="G21" i="3"/>
  <c r="W92" i="9"/>
  <c r="E22" i="3"/>
  <c r="W96" i="9"/>
  <c r="E26" i="3"/>
  <c r="W100" i="9"/>
  <c r="E30" i="3"/>
  <c r="T112" i="9"/>
  <c r="G33" i="3"/>
  <c r="W104" i="9"/>
  <c r="E34" i="3"/>
  <c r="P104" i="9"/>
  <c r="W114" i="9"/>
  <c r="E44" i="3"/>
  <c r="P120" i="9"/>
  <c r="P124" i="9"/>
  <c r="P128" i="9"/>
  <c r="P132" i="9"/>
  <c r="P136" i="9"/>
  <c r="P140" i="9"/>
  <c r="B59" i="3"/>
  <c r="S75" i="9"/>
  <c r="P74" i="9"/>
  <c r="Q87" i="9"/>
  <c r="B17" i="3"/>
  <c r="W90" i="9"/>
  <c r="E20" i="3"/>
  <c r="P90" i="9"/>
  <c r="Q95" i="9"/>
  <c r="B25" i="3"/>
  <c r="W98" i="9"/>
  <c r="E28" i="3"/>
  <c r="Q103" i="9"/>
  <c r="B33" i="3"/>
  <c r="Q138" i="9"/>
  <c r="B68" i="3"/>
  <c r="Q148" i="9"/>
  <c r="B78" i="3"/>
  <c r="T19" i="9"/>
  <c r="U21" i="9"/>
  <c r="S21" i="9"/>
  <c r="P40" i="9"/>
  <c r="Q40" i="9" s="1"/>
  <c r="T54" i="9"/>
  <c r="U55" i="9" s="1"/>
  <c r="Q76" i="9"/>
  <c r="B6" i="3"/>
  <c r="P86" i="9"/>
  <c r="P94" i="9"/>
  <c r="P98" i="9"/>
  <c r="P102" i="9"/>
  <c r="T116" i="9"/>
  <c r="U117" i="9" s="1"/>
  <c r="G37" i="3"/>
  <c r="S108" i="9"/>
  <c r="E38" i="3"/>
  <c r="W108" i="9"/>
  <c r="W117" i="9"/>
  <c r="E47" i="3"/>
  <c r="P117" i="9"/>
  <c r="W120" i="9"/>
  <c r="E50" i="3"/>
  <c r="W124" i="9"/>
  <c r="E54" i="3"/>
  <c r="W128" i="9"/>
  <c r="E58" i="3"/>
  <c r="W132" i="9"/>
  <c r="E62" i="3"/>
  <c r="W136" i="9"/>
  <c r="E66" i="3"/>
  <c r="W140" i="9"/>
  <c r="E70" i="3"/>
  <c r="W144" i="9"/>
  <c r="E74" i="3"/>
  <c r="S148" i="9"/>
  <c r="P150" i="9"/>
  <c r="E80" i="3"/>
  <c r="B71" i="3"/>
  <c r="B55" i="3"/>
  <c r="B7" i="3"/>
  <c r="P9" i="9"/>
  <c r="Q9" i="9" s="1"/>
  <c r="T23" i="9"/>
  <c r="S20" i="9"/>
  <c r="S24" i="9"/>
  <c r="T34" i="9"/>
  <c r="U35" i="9" s="1"/>
  <c r="S27" i="9"/>
  <c r="S30" i="9"/>
  <c r="P32" i="9"/>
  <c r="Q32" i="9" s="1"/>
  <c r="T46" i="9"/>
  <c r="U47" i="9" s="1"/>
  <c r="P52" i="9"/>
  <c r="Q52" i="9" s="1"/>
  <c r="S55" i="9"/>
  <c r="S58" i="9"/>
  <c r="S68" i="9"/>
  <c r="S70" i="9"/>
  <c r="S72" i="9"/>
  <c r="S74" i="9"/>
  <c r="S89" i="9"/>
  <c r="S91" i="9"/>
  <c r="S93" i="9"/>
  <c r="S97" i="9"/>
  <c r="S99" i="9"/>
  <c r="S101" i="9"/>
  <c r="W105" i="9"/>
  <c r="S107" i="9"/>
  <c r="T117" i="9"/>
  <c r="U118" i="9" s="1"/>
  <c r="G38" i="3"/>
  <c r="W112" i="9"/>
  <c r="E42" i="3"/>
  <c r="W115" i="9"/>
  <c r="S145" i="9"/>
  <c r="G74" i="3"/>
  <c r="T84" i="9"/>
  <c r="G5" i="3"/>
  <c r="T87" i="9"/>
  <c r="U88" i="9" s="1"/>
  <c r="G8" i="3"/>
  <c r="T91" i="9"/>
  <c r="U92" i="9" s="1"/>
  <c r="G16" i="3"/>
  <c r="W87" i="9"/>
  <c r="E17" i="3"/>
  <c r="W89" i="9"/>
  <c r="E19" i="3"/>
  <c r="W91" i="9"/>
  <c r="E21" i="3"/>
  <c r="T101" i="9"/>
  <c r="U102" i="9" s="1"/>
  <c r="G22" i="3"/>
  <c r="W93" i="9"/>
  <c r="E23" i="3"/>
  <c r="W95" i="9"/>
  <c r="E25" i="3"/>
  <c r="W97" i="9"/>
  <c r="E27" i="3"/>
  <c r="W99" i="9"/>
  <c r="E29" i="3"/>
  <c r="W101" i="9"/>
  <c r="E31" i="3"/>
  <c r="T111" i="9"/>
  <c r="G32" i="3"/>
  <c r="W103" i="9"/>
  <c r="E33" i="3"/>
  <c r="T115" i="9"/>
  <c r="G36" i="3"/>
  <c r="W119" i="9"/>
  <c r="E49" i="3"/>
  <c r="T129" i="9"/>
  <c r="G50" i="3"/>
  <c r="W121" i="9"/>
  <c r="E51" i="3"/>
  <c r="W123" i="9"/>
  <c r="E53" i="3"/>
  <c r="T133" i="9"/>
  <c r="G54" i="3"/>
  <c r="W125" i="9"/>
  <c r="E55" i="3"/>
  <c r="W127" i="9"/>
  <c r="E57" i="3"/>
  <c r="T137" i="9"/>
  <c r="U138" i="9" s="1"/>
  <c r="G58" i="3"/>
  <c r="W129" i="9"/>
  <c r="E59" i="3"/>
  <c r="W131" i="9"/>
  <c r="E61" i="3"/>
  <c r="T141" i="9"/>
  <c r="U142" i="9" s="1"/>
  <c r="G62" i="3"/>
  <c r="W133" i="9"/>
  <c r="E63" i="3"/>
  <c r="W135" i="9"/>
  <c r="E65" i="3"/>
  <c r="T145" i="9"/>
  <c r="G66" i="3"/>
  <c r="W137" i="9"/>
  <c r="E67" i="3"/>
  <c r="T147" i="9"/>
  <c r="G68" i="3"/>
  <c r="W139" i="9"/>
  <c r="E69" i="3"/>
  <c r="T149" i="9"/>
  <c r="G70" i="3"/>
  <c r="W141" i="9"/>
  <c r="E71" i="3"/>
  <c r="W143" i="9"/>
  <c r="E73" i="3"/>
  <c r="W145" i="9"/>
  <c r="E75" i="3"/>
  <c r="T38" i="9"/>
  <c r="U39" i="9" s="1"/>
  <c r="T58" i="9"/>
  <c r="U59" i="9" s="1"/>
  <c r="P15" i="9"/>
  <c r="Q15" i="9" s="1"/>
  <c r="P17" i="9"/>
  <c r="Q17" i="9" s="1"/>
  <c r="T27" i="9"/>
  <c r="U28" i="9" s="1"/>
  <c r="S22" i="9"/>
  <c r="T33" i="9"/>
  <c r="S26" i="9"/>
  <c r="P31" i="9"/>
  <c r="Q31" i="9" s="1"/>
  <c r="S34" i="9"/>
  <c r="T44" i="9"/>
  <c r="T48" i="9"/>
  <c r="S40" i="9"/>
  <c r="S42" i="9"/>
  <c r="S48" i="9"/>
  <c r="S51" i="9"/>
  <c r="T62" i="9"/>
  <c r="U63" i="9" s="1"/>
  <c r="T64" i="9"/>
  <c r="U65" i="9" s="1"/>
  <c r="S60" i="9"/>
  <c r="S63" i="9"/>
  <c r="S78" i="9"/>
  <c r="S84" i="9"/>
  <c r="S88" i="9"/>
  <c r="P89" i="9"/>
  <c r="S90" i="9"/>
  <c r="P91" i="9"/>
  <c r="P93" i="9"/>
  <c r="S96" i="9"/>
  <c r="P97" i="9"/>
  <c r="S98" i="9"/>
  <c r="P99" i="9"/>
  <c r="P101" i="9"/>
  <c r="S104" i="9"/>
  <c r="T114" i="9"/>
  <c r="U115" i="9" s="1"/>
  <c r="G35" i="3"/>
  <c r="P107" i="9"/>
  <c r="V112" i="9"/>
  <c r="W118" i="9"/>
  <c r="E48" i="3"/>
  <c r="V107" i="9"/>
  <c r="C36" i="3"/>
  <c r="V89" i="9"/>
  <c r="C19" i="3"/>
  <c r="V93" i="9"/>
  <c r="C23" i="3"/>
  <c r="V97" i="9"/>
  <c r="C27" i="3"/>
  <c r="V101" i="9"/>
  <c r="C31" i="3"/>
  <c r="V94" i="9"/>
  <c r="C24" i="3"/>
  <c r="V88" i="9"/>
  <c r="C18" i="3"/>
  <c r="V92" i="9"/>
  <c r="C22" i="3"/>
  <c r="V96" i="9"/>
  <c r="C26" i="3"/>
  <c r="V100" i="9"/>
  <c r="C30" i="3"/>
  <c r="V104" i="9"/>
  <c r="C34" i="3"/>
  <c r="N146" i="9"/>
  <c r="N145" i="9" s="1"/>
  <c r="N144" i="9" s="1"/>
  <c r="N143" i="9" s="1"/>
  <c r="N142" i="9" s="1"/>
  <c r="N141" i="9" s="1"/>
  <c r="N140" i="9" s="1"/>
  <c r="N139" i="9" s="1"/>
  <c r="N138" i="9" s="1"/>
  <c r="N137" i="9" s="1"/>
  <c r="N136" i="9" s="1"/>
  <c r="N135" i="9" s="1"/>
  <c r="N134" i="9" s="1"/>
  <c r="N133" i="9" s="1"/>
  <c r="N132" i="9" s="1"/>
  <c r="N131" i="9" s="1"/>
  <c r="N130" i="9" s="1"/>
  <c r="N129" i="9" s="1"/>
  <c r="N128" i="9" s="1"/>
  <c r="N127" i="9" s="1"/>
  <c r="N126" i="9" s="1"/>
  <c r="N125" i="9" s="1"/>
  <c r="N124" i="9" s="1"/>
  <c r="N123" i="9" s="1"/>
  <c r="N122" i="9" s="1"/>
  <c r="N121" i="9" s="1"/>
  <c r="N120" i="9" s="1"/>
  <c r="N119" i="9" s="1"/>
  <c r="N118" i="9" s="1"/>
  <c r="N117" i="9" s="1"/>
  <c r="N116" i="9" s="1"/>
  <c r="N115" i="9" s="1"/>
  <c r="N114" i="9" s="1"/>
  <c r="N113" i="9" s="1"/>
  <c r="N112" i="9" s="1"/>
  <c r="N111" i="9" s="1"/>
  <c r="N110" i="9" s="1"/>
  <c r="N109" i="9" s="1"/>
  <c r="N108" i="9" s="1"/>
  <c r="N107" i="9" s="1"/>
  <c r="N106" i="9" s="1"/>
  <c r="N105" i="9" s="1"/>
  <c r="N104" i="9" s="1"/>
  <c r="N103" i="9" s="1"/>
  <c r="N102" i="9" s="1"/>
  <c r="N101" i="9" s="1"/>
  <c r="N100" i="9" s="1"/>
  <c r="N99" i="9" s="1"/>
  <c r="N98" i="9" s="1"/>
  <c r="N97" i="9" s="1"/>
  <c r="N96" i="9" s="1"/>
  <c r="N95" i="9" s="1"/>
  <c r="N94" i="9" s="1"/>
  <c r="N93" i="9" s="1"/>
  <c r="N92" i="9" s="1"/>
  <c r="N91" i="9" s="1"/>
  <c r="N90" i="9" s="1"/>
  <c r="N89" i="9" s="1"/>
  <c r="N88" i="9" s="1"/>
  <c r="N87" i="9" s="1"/>
  <c r="N86" i="9" s="1"/>
  <c r="N85" i="9" s="1"/>
  <c r="N84" i="9" s="1"/>
  <c r="N83" i="9" s="1"/>
  <c r="N82" i="9" s="1"/>
  <c r="N81" i="9" s="1"/>
  <c r="N80" i="9" s="1"/>
  <c r="N79" i="9" s="1"/>
  <c r="N78" i="9" s="1"/>
  <c r="N77" i="9" s="1"/>
  <c r="N76" i="9" s="1"/>
  <c r="N75" i="9" s="1"/>
  <c r="N74" i="9" s="1"/>
  <c r="N73" i="9" s="1"/>
  <c r="N72" i="9" s="1"/>
  <c r="N71" i="9" s="1"/>
  <c r="N70" i="9" s="1"/>
  <c r="N69" i="9" s="1"/>
  <c r="N68" i="9" s="1"/>
  <c r="N67" i="9" s="1"/>
  <c r="N66" i="9" s="1"/>
  <c r="N65" i="9" s="1"/>
  <c r="N64" i="9" s="1"/>
  <c r="N63" i="9" s="1"/>
  <c r="N62" i="9" s="1"/>
  <c r="N61" i="9" s="1"/>
  <c r="N60" i="9" s="1"/>
  <c r="N59" i="9" s="1"/>
  <c r="N58" i="9" s="1"/>
  <c r="N57" i="9" s="1"/>
  <c r="N56" i="9" s="1"/>
  <c r="N55" i="9" s="1"/>
  <c r="N54" i="9" s="1"/>
  <c r="N53" i="9" s="1"/>
  <c r="N52" i="9" s="1"/>
  <c r="N51" i="9" s="1"/>
  <c r="N50" i="9" s="1"/>
  <c r="N49" i="9" s="1"/>
  <c r="N48" i="9" s="1"/>
  <c r="N47" i="9" s="1"/>
  <c r="N46" i="9" s="1"/>
  <c r="N45" i="9" s="1"/>
  <c r="N44" i="9" s="1"/>
  <c r="N43" i="9" s="1"/>
  <c r="N42" i="9" s="1"/>
  <c r="N41" i="9" s="1"/>
  <c r="N40" i="9" s="1"/>
  <c r="N39" i="9" s="1"/>
  <c r="N38" i="9" s="1"/>
  <c r="N37" i="9" s="1"/>
  <c r="N36" i="9" s="1"/>
  <c r="N35" i="9" s="1"/>
  <c r="N34" i="9" s="1"/>
  <c r="N33" i="9" s="1"/>
  <c r="N32" i="9" s="1"/>
  <c r="N31" i="9" s="1"/>
  <c r="N30" i="9" s="1"/>
  <c r="N29" i="9" s="1"/>
  <c r="N28" i="9" s="1"/>
  <c r="N27" i="9" s="1"/>
  <c r="C76" i="3"/>
  <c r="V90" i="9"/>
  <c r="C20" i="3"/>
  <c r="V102" i="9"/>
  <c r="C32" i="3"/>
  <c r="V87" i="9"/>
  <c r="C17" i="3"/>
  <c r="V91" i="9"/>
  <c r="C21" i="3"/>
  <c r="V95" i="9"/>
  <c r="C25" i="3"/>
  <c r="V99" i="9"/>
  <c r="C29" i="3"/>
  <c r="V103" i="9"/>
  <c r="C33" i="3"/>
  <c r="V86" i="9"/>
  <c r="C16" i="3"/>
  <c r="V98" i="9"/>
  <c r="C28" i="3"/>
  <c r="V111" i="9"/>
  <c r="C40" i="3"/>
  <c r="V113" i="9"/>
  <c r="E3" i="10"/>
  <c r="F3" i="10"/>
  <c r="P19" i="9"/>
  <c r="Q19" i="9" s="1"/>
  <c r="P16" i="9"/>
  <c r="Q16" i="9" s="1"/>
  <c r="P37" i="9"/>
  <c r="Q37" i="9" s="1"/>
  <c r="T104" i="9"/>
  <c r="U105" i="9" s="1"/>
  <c r="S11" i="9"/>
  <c r="S15" i="9"/>
  <c r="P27" i="9"/>
  <c r="Q27" i="9" s="1"/>
  <c r="T37" i="9"/>
  <c r="U38" i="9" s="1"/>
  <c r="T29" i="9"/>
  <c r="U30" i="9" s="1"/>
  <c r="T40" i="9"/>
  <c r="T43" i="9"/>
  <c r="U44" i="9" s="1"/>
  <c r="P38" i="9"/>
  <c r="Q38" i="9" s="1"/>
  <c r="P39" i="9"/>
  <c r="Q39" i="9" s="1"/>
  <c r="P41" i="9"/>
  <c r="Q41" i="9" s="1"/>
  <c r="P45" i="9"/>
  <c r="Q45" i="9" s="1"/>
  <c r="U46" i="9"/>
  <c r="T59" i="9"/>
  <c r="U60" i="9" s="1"/>
  <c r="T61" i="9"/>
  <c r="U62" i="9" s="1"/>
  <c r="T72" i="9"/>
  <c r="U73" i="9" s="1"/>
  <c r="T92" i="9"/>
  <c r="U93" i="9" s="1"/>
  <c r="T110" i="9"/>
  <c r="U111" i="9" s="1"/>
  <c r="S28" i="9"/>
  <c r="U37" i="9"/>
  <c r="P42" i="9"/>
  <c r="Q42" i="9" s="1"/>
  <c r="P43" i="9"/>
  <c r="Q43" i="9" s="1"/>
  <c r="T60" i="9"/>
  <c r="T70" i="9"/>
  <c r="U71" i="9" s="1"/>
  <c r="P65" i="9"/>
  <c r="Q65" i="9" s="1"/>
  <c r="T108" i="9"/>
  <c r="U109" i="9" s="1"/>
  <c r="T109" i="9"/>
  <c r="T30" i="9"/>
  <c r="U31" i="9" s="1"/>
  <c r="U61" i="9"/>
  <c r="P12" i="9"/>
  <c r="Q12" i="9" s="1"/>
  <c r="T18" i="9"/>
  <c r="U19" i="9" s="1"/>
  <c r="S109" i="9"/>
  <c r="P108" i="9"/>
  <c r="S12" i="9"/>
  <c r="S16" i="9"/>
  <c r="P20" i="9"/>
  <c r="Q20" i="9" s="1"/>
  <c r="T21" i="9"/>
  <c r="U22" i="9" s="1"/>
  <c r="P22" i="9"/>
  <c r="Q22" i="9" s="1"/>
  <c r="P24" i="9"/>
  <c r="Q24" i="9" s="1"/>
  <c r="T25" i="9"/>
  <c r="U26" i="9" s="1"/>
  <c r="P26" i="9"/>
  <c r="Q26" i="9" s="1"/>
  <c r="T36" i="9"/>
  <c r="T28" i="9"/>
  <c r="U29" i="9" s="1"/>
  <c r="U33" i="9"/>
  <c r="U41" i="9"/>
  <c r="U45" i="9"/>
  <c r="P48" i="9"/>
  <c r="Q48" i="9" s="1"/>
  <c r="T50" i="9"/>
  <c r="U51" i="9" s="1"/>
  <c r="P53" i="9"/>
  <c r="Q53" i="9" s="1"/>
  <c r="T69" i="9"/>
  <c r="U70" i="9" s="1"/>
  <c r="T82" i="9"/>
  <c r="T83" i="9"/>
  <c r="U84" i="9" s="1"/>
  <c r="T97" i="9"/>
  <c r="U98" i="9" s="1"/>
  <c r="T98" i="9"/>
  <c r="U99" i="9" s="1"/>
  <c r="T99" i="9"/>
  <c r="U100" i="9" s="1"/>
  <c r="P23" i="9"/>
  <c r="Q23" i="9" s="1"/>
  <c r="V109" i="9"/>
  <c r="P10" i="9"/>
  <c r="Q10" i="9" s="1"/>
  <c r="P14" i="9"/>
  <c r="Q14" i="9" s="1"/>
  <c r="P18" i="9"/>
  <c r="Q18" i="9" s="1"/>
  <c r="P33" i="9"/>
  <c r="Q33" i="9" s="1"/>
  <c r="U34" i="9"/>
  <c r="S35" i="9"/>
  <c r="P36" i="9"/>
  <c r="Q36" i="9" s="1"/>
  <c r="T47" i="9"/>
  <c r="U48" i="9" s="1"/>
  <c r="T55" i="9"/>
  <c r="U56" i="9" s="1"/>
  <c r="T57" i="9"/>
  <c r="U58" i="9" s="1"/>
  <c r="T68" i="9"/>
  <c r="T81" i="9"/>
  <c r="U82" i="9" s="1"/>
  <c r="S73" i="9"/>
  <c r="T74" i="9"/>
  <c r="U75" i="9" s="1"/>
  <c r="P79" i="9"/>
  <c r="S79" i="9"/>
  <c r="T90" i="9"/>
  <c r="U91" i="9" s="1"/>
  <c r="T89" i="9"/>
  <c r="U90" i="9" s="1"/>
  <c r="T95" i="9"/>
  <c r="U96" i="9" s="1"/>
  <c r="T88" i="9"/>
  <c r="U89" i="9" s="1"/>
  <c r="T31" i="9"/>
  <c r="U32" i="9" s="1"/>
  <c r="T35" i="9"/>
  <c r="U36" i="9" s="1"/>
  <c r="P29" i="9"/>
  <c r="Q29" i="9" s="1"/>
  <c r="T39" i="9"/>
  <c r="U40" i="9" s="1"/>
  <c r="T41" i="9"/>
  <c r="U42" i="9" s="1"/>
  <c r="S38" i="9"/>
  <c r="T51" i="9"/>
  <c r="U52" i="9" s="1"/>
  <c r="T56" i="9"/>
  <c r="U57" i="9" s="1"/>
  <c r="P61" i="9"/>
  <c r="Q61" i="9" s="1"/>
  <c r="T75" i="9"/>
  <c r="U76" i="9" s="1"/>
  <c r="T78" i="9"/>
  <c r="U79" i="9" s="1"/>
  <c r="T79" i="9"/>
  <c r="U80" i="9" s="1"/>
  <c r="S71" i="9"/>
  <c r="T93" i="9"/>
  <c r="U94" i="9" s="1"/>
  <c r="T105" i="9"/>
  <c r="U106" i="9" s="1"/>
  <c r="T106" i="9"/>
  <c r="W107" i="9"/>
  <c r="W106" i="9"/>
  <c r="U110" i="9"/>
  <c r="S110" i="9"/>
  <c r="P109" i="9"/>
  <c r="P110" i="9"/>
  <c r="T148" i="9"/>
  <c r="P21" i="9"/>
  <c r="Q21" i="9" s="1"/>
  <c r="P25" i="9"/>
  <c r="Q25" i="9" s="1"/>
  <c r="T66" i="9"/>
  <c r="U20" i="9"/>
  <c r="U24" i="9"/>
  <c r="P57" i="9"/>
  <c r="Q57" i="9" s="1"/>
  <c r="T49" i="9"/>
  <c r="U50" i="9" s="1"/>
  <c r="T52" i="9"/>
  <c r="U53" i="9" s="1"/>
  <c r="P44" i="9"/>
  <c r="Q44" i="9" s="1"/>
  <c r="P49" i="9"/>
  <c r="Q49" i="9" s="1"/>
  <c r="T63" i="9"/>
  <c r="U64" i="9" s="1"/>
  <c r="T65" i="9"/>
  <c r="U66" i="9" s="1"/>
  <c r="S66" i="9"/>
  <c r="T77" i="9"/>
  <c r="U78" i="9" s="1"/>
  <c r="T76" i="9"/>
  <c r="S69" i="9"/>
  <c r="T103" i="9"/>
  <c r="U104" i="9" s="1"/>
  <c r="T96" i="9"/>
  <c r="U97" i="9" s="1"/>
  <c r="S33" i="9"/>
  <c r="S37" i="9"/>
  <c r="S41" i="9"/>
  <c r="S45" i="9"/>
  <c r="S49" i="9"/>
  <c r="S53" i="9"/>
  <c r="S57" i="9"/>
  <c r="S61" i="9"/>
  <c r="S65" i="9"/>
  <c r="T86" i="9"/>
  <c r="U87" i="9" s="1"/>
  <c r="T94" i="9"/>
  <c r="U95" i="9" s="1"/>
  <c r="U112" i="9"/>
  <c r="V145" i="9"/>
  <c r="P47" i="9"/>
  <c r="Q47" i="9" s="1"/>
  <c r="P51" i="9"/>
  <c r="Q51" i="9" s="1"/>
  <c r="P55" i="9"/>
  <c r="Q55" i="9" s="1"/>
  <c r="P59" i="9"/>
  <c r="Q59" i="9" s="1"/>
  <c r="P63" i="9"/>
  <c r="Q63" i="9" s="1"/>
  <c r="T73" i="9"/>
  <c r="U74" i="9" s="1"/>
  <c r="P67" i="9"/>
  <c r="Q67" i="9" s="1"/>
  <c r="P69" i="9"/>
  <c r="Q69" i="9" s="1"/>
  <c r="P71" i="9"/>
  <c r="Q71" i="9" s="1"/>
  <c r="P73" i="9"/>
  <c r="U77" i="9"/>
  <c r="U85" i="9"/>
  <c r="W111" i="9"/>
  <c r="P113" i="9"/>
  <c r="W113" i="9"/>
  <c r="T123" i="9"/>
  <c r="U124" i="9" s="1"/>
  <c r="T128" i="9"/>
  <c r="T132" i="9"/>
  <c r="U133" i="9" s="1"/>
  <c r="T136" i="9"/>
  <c r="U137" i="9" s="1"/>
  <c r="T140" i="9"/>
  <c r="U141" i="9" s="1"/>
  <c r="T144" i="9"/>
  <c r="U81" i="9"/>
  <c r="P84" i="9"/>
  <c r="S86" i="9"/>
  <c r="S94" i="9"/>
  <c r="S102" i="9"/>
  <c r="P46" i="9"/>
  <c r="Q46" i="9" s="1"/>
  <c r="P50" i="9"/>
  <c r="Q50" i="9" s="1"/>
  <c r="P54" i="9"/>
  <c r="Q54" i="9" s="1"/>
  <c r="P58" i="9"/>
  <c r="Q58" i="9" s="1"/>
  <c r="P62" i="9"/>
  <c r="Q62" i="9" s="1"/>
  <c r="P66" i="9"/>
  <c r="Q66" i="9" s="1"/>
  <c r="P75" i="9"/>
  <c r="T85" i="9"/>
  <c r="U86" i="9" s="1"/>
  <c r="S82" i="9"/>
  <c r="T107" i="9"/>
  <c r="U108" i="9" s="1"/>
  <c r="T131" i="9"/>
  <c r="U132" i="9" s="1"/>
  <c r="T135" i="9"/>
  <c r="U136" i="9" s="1"/>
  <c r="T139" i="9"/>
  <c r="U140" i="9" s="1"/>
  <c r="T143" i="9"/>
  <c r="T151" i="9"/>
  <c r="U150" i="9"/>
  <c r="U67" i="9"/>
  <c r="T67" i="9"/>
  <c r="U68" i="9" s="1"/>
  <c r="S76" i="9"/>
  <c r="S92" i="9"/>
  <c r="S100" i="9"/>
  <c r="V118" i="9"/>
  <c r="S144" i="9"/>
  <c r="U69" i="9"/>
  <c r="P81" i="9"/>
  <c r="S87" i="9"/>
  <c r="S95" i="9"/>
  <c r="S103" i="9"/>
  <c r="T113" i="9"/>
  <c r="S106" i="9"/>
  <c r="P105" i="9"/>
  <c r="V108" i="9"/>
  <c r="V114" i="9"/>
  <c r="T130" i="9"/>
  <c r="T134" i="9"/>
  <c r="U135" i="9" s="1"/>
  <c r="T138" i="9"/>
  <c r="U139" i="9" s="1"/>
  <c r="T142" i="9"/>
  <c r="U143" i="9" s="1"/>
  <c r="T146" i="9"/>
  <c r="U147" i="9" s="1"/>
  <c r="T150" i="9"/>
  <c r="U151" i="9" s="1"/>
  <c r="U83" i="9"/>
  <c r="S105" i="9"/>
  <c r="V106" i="9"/>
  <c r="V110" i="9"/>
  <c r="T121" i="9"/>
  <c r="U122" i="9" s="1"/>
  <c r="P114" i="9"/>
  <c r="T127" i="9"/>
  <c r="U128" i="9" s="1"/>
  <c r="P83" i="9"/>
  <c r="P106" i="9"/>
  <c r="W109" i="9"/>
  <c r="T120" i="9"/>
  <c r="U121" i="9" s="1"/>
  <c r="T125" i="9"/>
  <c r="V119" i="9"/>
  <c r="V120" i="9"/>
  <c r="V121" i="9"/>
  <c r="V122" i="9"/>
  <c r="V123" i="9"/>
  <c r="V124" i="9"/>
  <c r="V125" i="9"/>
  <c r="V126" i="9"/>
  <c r="V127" i="9"/>
  <c r="V128" i="9"/>
  <c r="V129" i="9"/>
  <c r="V130" i="9"/>
  <c r="V131" i="9"/>
  <c r="V132" i="9"/>
  <c r="V133" i="9"/>
  <c r="V134" i="9"/>
  <c r="V135" i="9"/>
  <c r="V136" i="9"/>
  <c r="V137" i="9"/>
  <c r="V138" i="9"/>
  <c r="V139" i="9"/>
  <c r="V140" i="9"/>
  <c r="V141" i="9"/>
  <c r="V142" i="9"/>
  <c r="V143" i="9"/>
  <c r="V144" i="9"/>
  <c r="P144" i="9"/>
  <c r="U145" i="9"/>
  <c r="P146" i="9"/>
  <c r="P145" i="9"/>
  <c r="U146" i="9"/>
  <c r="S147" i="9"/>
  <c r="U149" i="9"/>
  <c r="U114" i="9"/>
  <c r="V116" i="9"/>
  <c r="U144" i="9"/>
  <c r="U148" i="9"/>
  <c r="U107" i="9"/>
  <c r="T119" i="9"/>
  <c r="U120" i="9" s="1"/>
  <c r="T122" i="9"/>
  <c r="U123" i="9" s="1"/>
  <c r="U119" i="9"/>
  <c r="U126" i="9"/>
  <c r="U127" i="9"/>
  <c r="U129" i="9"/>
  <c r="U130" i="9"/>
  <c r="U131" i="9"/>
  <c r="U134" i="9"/>
  <c r="S135" i="9"/>
  <c r="S136" i="9"/>
  <c r="S137" i="9"/>
  <c r="S138" i="9"/>
  <c r="S139" i="9"/>
  <c r="S140" i="9"/>
  <c r="S141" i="9"/>
  <c r="S142" i="9"/>
  <c r="S143" i="9"/>
  <c r="M146" i="9"/>
  <c r="M145" i="9" s="1"/>
  <c r="M144" i="9" s="1"/>
  <c r="M143" i="9" s="1"/>
  <c r="M142" i="9" s="1"/>
  <c r="M141" i="9" s="1"/>
  <c r="M140" i="9" s="1"/>
  <c r="M139" i="9" s="1"/>
  <c r="M138" i="9" s="1"/>
  <c r="M137" i="9" s="1"/>
  <c r="M136" i="9" s="1"/>
  <c r="M135" i="9" s="1"/>
  <c r="M134" i="9" s="1"/>
  <c r="M133" i="9" s="1"/>
  <c r="M132" i="9" s="1"/>
  <c r="M131" i="9" s="1"/>
  <c r="M130" i="9" s="1"/>
  <c r="M129" i="9" s="1"/>
  <c r="M128" i="9" s="1"/>
  <c r="M127" i="9" s="1"/>
  <c r="M126" i="9" s="1"/>
  <c r="M125" i="9" s="1"/>
  <c r="M124" i="9" s="1"/>
  <c r="M123" i="9" s="1"/>
  <c r="M122" i="9" s="1"/>
  <c r="M121" i="9" s="1"/>
  <c r="M120" i="9" s="1"/>
  <c r="M119" i="9" s="1"/>
  <c r="M118" i="9" s="1"/>
  <c r="M117" i="9" s="1"/>
  <c r="M116" i="9" s="1"/>
  <c r="M115" i="9" s="1"/>
  <c r="M114" i="9" s="1"/>
  <c r="M113" i="9" s="1"/>
  <c r="M112" i="9" s="1"/>
  <c r="M111" i="9" s="1"/>
  <c r="M110" i="9" s="1"/>
  <c r="M109" i="9" s="1"/>
  <c r="M108" i="9" s="1"/>
  <c r="M107" i="9" s="1"/>
  <c r="M106" i="9" s="1"/>
  <c r="M105" i="9" s="1"/>
  <c r="M104" i="9" s="1"/>
  <c r="M103" i="9" s="1"/>
  <c r="M102" i="9" s="1"/>
  <c r="M101" i="9" s="1"/>
  <c r="M100" i="9" s="1"/>
  <c r="M99" i="9" s="1"/>
  <c r="M98" i="9" s="1"/>
  <c r="M97" i="9" s="1"/>
  <c r="M96" i="9" s="1"/>
  <c r="M95" i="9" s="1"/>
  <c r="M94" i="9" s="1"/>
  <c r="M93" i="9" s="1"/>
  <c r="M92" i="9" s="1"/>
  <c r="M91" i="9" s="1"/>
  <c r="M90" i="9" s="1"/>
  <c r="M89" i="9" s="1"/>
  <c r="M88" i="9" s="1"/>
  <c r="M87" i="9" s="1"/>
  <c r="M86" i="9" s="1"/>
  <c r="M85" i="9" s="1"/>
  <c r="M84" i="9" s="1"/>
  <c r="M83" i="9" s="1"/>
  <c r="M82" i="9" s="1"/>
  <c r="M81" i="9" s="1"/>
  <c r="M80" i="9" s="1"/>
  <c r="M79" i="9" s="1"/>
  <c r="M78" i="9" s="1"/>
  <c r="M77" i="9" s="1"/>
  <c r="M76" i="9" s="1"/>
  <c r="M75" i="9" s="1"/>
  <c r="M74" i="9" s="1"/>
  <c r="M73" i="9" s="1"/>
  <c r="M72" i="9" s="1"/>
  <c r="M71" i="9" s="1"/>
  <c r="M70" i="9" s="1"/>
  <c r="M69" i="9" s="1"/>
  <c r="M68" i="9" s="1"/>
  <c r="M67" i="9" s="1"/>
  <c r="M66" i="9" s="1"/>
  <c r="M65" i="9" s="1"/>
  <c r="M64" i="9" s="1"/>
  <c r="M63" i="9" s="1"/>
  <c r="M62" i="9" s="1"/>
  <c r="M61" i="9" s="1"/>
  <c r="M60" i="9" s="1"/>
  <c r="M59" i="9" s="1"/>
  <c r="M58" i="9" s="1"/>
  <c r="M57" i="9" s="1"/>
  <c r="M56" i="9" s="1"/>
  <c r="M55" i="9" s="1"/>
  <c r="M54" i="9" s="1"/>
  <c r="M53" i="9" s="1"/>
  <c r="M52" i="9" s="1"/>
  <c r="M51" i="9" s="1"/>
  <c r="M50" i="9" s="1"/>
  <c r="M49" i="9" s="1"/>
  <c r="M48" i="9" s="1"/>
  <c r="M47" i="9" s="1"/>
  <c r="M46" i="9" s="1"/>
  <c r="M45" i="9" s="1"/>
  <c r="M44" i="9" s="1"/>
  <c r="M43" i="9" s="1"/>
  <c r="M42" i="9" s="1"/>
  <c r="M41" i="9" s="1"/>
  <c r="M40" i="9" s="1"/>
  <c r="M39" i="9" s="1"/>
  <c r="M38" i="9" s="1"/>
  <c r="M37" i="9" s="1"/>
  <c r="M36" i="9" s="1"/>
  <c r="M35" i="9" s="1"/>
  <c r="M34" i="9" s="1"/>
  <c r="M33" i="9" s="1"/>
  <c r="M32" i="9" s="1"/>
  <c r="M31" i="9" s="1"/>
  <c r="M30" i="9" s="1"/>
  <c r="M29" i="9" s="1"/>
  <c r="M28" i="9" s="1"/>
  <c r="M27" i="9" s="1"/>
  <c r="M26" i="9" s="1"/>
  <c r="M25" i="9" s="1"/>
  <c r="M24" i="9" s="1"/>
  <c r="M23" i="9" s="1"/>
  <c r="M22" i="9" s="1"/>
  <c r="M21" i="9" s="1"/>
  <c r="M20" i="9" s="1"/>
  <c r="M19" i="9" s="1"/>
  <c r="M18" i="9" s="1"/>
  <c r="M17" i="9" s="1"/>
  <c r="M16" i="9" s="1"/>
  <c r="M15" i="9" s="1"/>
  <c r="M14" i="9" s="1"/>
  <c r="M13" i="9" s="1"/>
  <c r="M12" i="9" s="1"/>
  <c r="M11" i="9" s="1"/>
  <c r="M10" i="9" s="1"/>
  <c r="M9" i="9" s="1"/>
  <c r="P112" i="9"/>
  <c r="U116" i="9"/>
  <c r="T126" i="9"/>
  <c r="U113" i="9"/>
  <c r="T124" i="9"/>
  <c r="U125" i="9" s="1"/>
  <c r="V117" i="9"/>
  <c r="S111" i="9"/>
  <c r="S112" i="9"/>
  <c r="S113" i="9"/>
  <c r="S114" i="9"/>
  <c r="S115" i="9"/>
  <c r="S116" i="9"/>
  <c r="S117" i="9"/>
  <c r="S118" i="9"/>
  <c r="S119" i="9"/>
  <c r="S120" i="9"/>
  <c r="S121" i="9"/>
  <c r="S122" i="9"/>
  <c r="S123" i="9"/>
  <c r="S124" i="9"/>
  <c r="S125" i="9"/>
  <c r="S126" i="9"/>
  <c r="S127" i="9"/>
  <c r="S128" i="9"/>
  <c r="S129" i="9"/>
  <c r="S130" i="9"/>
  <c r="S131" i="9"/>
  <c r="S132" i="9"/>
  <c r="S133" i="9"/>
  <c r="S134" i="9"/>
  <c r="S149" i="9"/>
  <c r="S150" i="9"/>
  <c r="P147" i="9"/>
  <c r="Q132" i="9" l="1"/>
  <c r="B62" i="3"/>
  <c r="Q84" i="9"/>
  <c r="B14" i="3"/>
  <c r="Q97" i="9"/>
  <c r="B27" i="3"/>
  <c r="Q150" i="9"/>
  <c r="B80" i="3"/>
  <c r="Q117" i="9"/>
  <c r="B47" i="3"/>
  <c r="Q102" i="9"/>
  <c r="B32" i="3"/>
  <c r="Q128" i="9"/>
  <c r="B58" i="3"/>
  <c r="Q112" i="9"/>
  <c r="B42" i="3"/>
  <c r="Q145" i="9"/>
  <c r="B75" i="3"/>
  <c r="Q105" i="9"/>
  <c r="B35" i="3"/>
  <c r="Q109" i="9"/>
  <c r="B39" i="3"/>
  <c r="Q108" i="9"/>
  <c r="B38" i="3"/>
  <c r="Q91" i="9"/>
  <c r="B21" i="3"/>
  <c r="Q86" i="9"/>
  <c r="B16" i="3"/>
  <c r="W154" i="9"/>
  <c r="Q73" i="9"/>
  <c r="B3" i="3"/>
  <c r="Q107" i="9"/>
  <c r="B37" i="3"/>
  <c r="Q101" i="9"/>
  <c r="B31" i="3"/>
  <c r="Q89" i="9"/>
  <c r="B19" i="3"/>
  <c r="Q98" i="9"/>
  <c r="B28" i="3"/>
  <c r="Q90" i="9"/>
  <c r="B20" i="3"/>
  <c r="Q140" i="9"/>
  <c r="B70" i="3"/>
  <c r="Q124" i="9"/>
  <c r="B54" i="3"/>
  <c r="Q104" i="9"/>
  <c r="B34" i="3"/>
  <c r="Q115" i="9"/>
  <c r="B45" i="3"/>
  <c r="Q146" i="9"/>
  <c r="B76" i="3"/>
  <c r="Q114" i="9"/>
  <c r="B44" i="3"/>
  <c r="Q106" i="9"/>
  <c r="B36" i="3"/>
  <c r="Q81" i="9"/>
  <c r="B11" i="3"/>
  <c r="Q113" i="9"/>
  <c r="B43" i="3"/>
  <c r="Q147" i="9"/>
  <c r="B77" i="3"/>
  <c r="Q144" i="9"/>
  <c r="B74" i="3"/>
  <c r="Q83" i="9"/>
  <c r="B13" i="3"/>
  <c r="Q75" i="9"/>
  <c r="B5" i="3"/>
  <c r="Q110" i="9"/>
  <c r="B40" i="3"/>
  <c r="Q79" i="9"/>
  <c r="B9" i="3"/>
  <c r="Q99" i="9"/>
  <c r="B29" i="3"/>
  <c r="Q93" i="9"/>
  <c r="B23" i="3"/>
  <c r="Q94" i="9"/>
  <c r="B24" i="3"/>
  <c r="B4" i="3"/>
  <c r="Q74" i="9"/>
  <c r="Q136" i="9"/>
  <c r="B66" i="3"/>
  <c r="Q120" i="9"/>
  <c r="B50" i="3"/>
  <c r="Q116" i="9"/>
  <c r="B46" i="3"/>
  <c r="V154" i="9"/>
  <c r="D8" i="10"/>
  <c r="C3" i="10" l="1"/>
  <c r="C8" i="10" s="1"/>
  <c r="E8" i="10"/>
  <c r="D3" i="10"/>
</calcChain>
</file>

<file path=xl/sharedStrings.xml><?xml version="1.0" encoding="utf-8"?>
<sst xmlns="http://schemas.openxmlformats.org/spreadsheetml/2006/main" count="427" uniqueCount="292">
  <si>
    <t>Real Return on S&amp;P Composite (Shiller)</t>
  </si>
  <si>
    <t>TB3MS</t>
  </si>
  <si>
    <t>GS10</t>
  </si>
  <si>
    <t>observation_date</t>
  </si>
  <si>
    <t>Frequency: Monthly</t>
  </si>
  <si>
    <t>3-Month Treasury Bill: Secondary Market Rate, Percent, Monthly, Not Seasonally Adjusted</t>
  </si>
  <si>
    <t>10-Year Treasury Constant Maturity Rate, Percent, Monthly, Not Seasonally Adjusted</t>
  </si>
  <si>
    <t>Federal Reserve Bank of St. Louis</t>
  </si>
  <si>
    <t>Economic Research Division</t>
  </si>
  <si>
    <t>Help: http://research.stlouisfed.org/fred2/help-faq</t>
  </si>
  <si>
    <t>Link: http://research.stlouisfed.org/fred2</t>
  </si>
  <si>
    <t>Federal Reserve Economic Data</t>
  </si>
  <si>
    <t>FRED Graph Observations</t>
  </si>
  <si>
    <t>CPIAUCNS</t>
  </si>
  <si>
    <t>Consumer Price Index for All Urban Consumers: All Items, Index 1982-84=100, Monthly, Not Seasonally Adjusted</t>
  </si>
  <si>
    <t>Shiller, R., U.S.Stock Price Data, Annual, with consumption, both short and long rates, and present value calculations.</t>
  </si>
  <si>
    <t>An Update of Data shown in Chapter 26 of Market Volatility, R. Shiller, MIT Press, 1989, and Irrational Exuberance, Princeton 2005.</t>
  </si>
  <si>
    <t>CAPE</t>
  </si>
  <si>
    <t>P</t>
  </si>
  <si>
    <t>D</t>
  </si>
  <si>
    <t>E</t>
  </si>
  <si>
    <t>R</t>
  </si>
  <si>
    <t>RLONG</t>
  </si>
  <si>
    <t>CPI</t>
  </si>
  <si>
    <t>RealR</t>
  </si>
  <si>
    <t>C</t>
  </si>
  <si>
    <t>RealP</t>
  </si>
  <si>
    <t>P*</t>
  </si>
  <si>
    <t>P*r</t>
  </si>
  <si>
    <t>P*C</t>
  </si>
  <si>
    <t>RealD</t>
  </si>
  <si>
    <t>Return</t>
  </si>
  <si>
    <t>ln(1+ret)</t>
  </si>
  <si>
    <t>RealE</t>
  </si>
  <si>
    <t>P/E</t>
  </si>
  <si>
    <t>E10</t>
  </si>
  <si>
    <t>P/E10</t>
  </si>
  <si>
    <t>Log-Consumption Growth</t>
  </si>
  <si>
    <t>Log Dividends Growth</t>
  </si>
  <si>
    <t>S&amp;P</t>
  </si>
  <si>
    <t>Dividends</t>
  </si>
  <si>
    <t>Earnings</t>
  </si>
  <si>
    <t>One-Year</t>
  </si>
  <si>
    <t>Long</t>
  </si>
  <si>
    <t>Consumer</t>
  </si>
  <si>
    <t xml:space="preserve">Real </t>
  </si>
  <si>
    <t>Real Per</t>
  </si>
  <si>
    <t>Present</t>
  </si>
  <si>
    <t>on</t>
  </si>
  <si>
    <t>Price</t>
  </si>
  <si>
    <t>Ten-Year</t>
  </si>
  <si>
    <t>Composite</t>
  </si>
  <si>
    <t>Accruing</t>
  </si>
  <si>
    <t>Interest</t>
  </si>
  <si>
    <t>Government</t>
  </si>
  <si>
    <t>Capita</t>
  </si>
  <si>
    <t>Stock</t>
  </si>
  <si>
    <t>Value</t>
  </si>
  <si>
    <t xml:space="preserve">Average </t>
  </si>
  <si>
    <t>to</t>
  </si>
  <si>
    <t>Rate</t>
  </si>
  <si>
    <t>Bond</t>
  </si>
  <si>
    <t>Index</t>
  </si>
  <si>
    <t>Consumption</t>
  </si>
  <si>
    <t>of Real</t>
  </si>
  <si>
    <t>Dividend</t>
  </si>
  <si>
    <t>Ratio</t>
  </si>
  <si>
    <t>of</t>
  </si>
  <si>
    <t>Yield</t>
  </si>
  <si>
    <t xml:space="preserve">(See </t>
  </si>
  <si>
    <t>10yrpost53</t>
  </si>
  <si>
    <t>Const r</t>
  </si>
  <si>
    <t>Market r</t>
  </si>
  <si>
    <t>Cons disc.</t>
  </si>
  <si>
    <t>Tab)</t>
  </si>
  <si>
    <t>in 2005</t>
  </si>
  <si>
    <t>dollars</t>
  </si>
  <si>
    <t>Notes: The Federal Reserve Board discontinued its 6-month commercial paper rate series August 1997.</t>
  </si>
  <si>
    <t xml:space="preserve">After that, the 6-month Certificate of Deposit rate, secondary market, is used, </t>
  </si>
  <si>
    <t>The series R is the result of converting the January and July rates into an annual yield. RLONG is the 10-year Treasury after 1953</t>
  </si>
  <si>
    <t>Before 1953, it is government bond yields from Sidney Homer A History of Interest Rates.</t>
  </si>
  <si>
    <t>See Shiller, Irrational Exuberance 2nd Edition, 2005 for description of data</t>
  </si>
  <si>
    <t>Annualized 3 Months Real Rate</t>
  </si>
  <si>
    <t>Annualized Ten Years Real Rate</t>
  </si>
  <si>
    <t>1953-2012</t>
  </si>
  <si>
    <t xml:space="preserve">Annual Average Stock Return </t>
  </si>
  <si>
    <t>Annual Stock Return Volatility</t>
  </si>
  <si>
    <t>Annualized Average Short Rate</t>
  </si>
  <si>
    <t>Average Long Rate</t>
  </si>
  <si>
    <t>Equity Premium</t>
  </si>
  <si>
    <t>Correlation Consumption Stock Returns</t>
  </si>
  <si>
    <t>Output Volatility</t>
  </si>
  <si>
    <t>Per Capita Consumption</t>
  </si>
  <si>
    <t>A191RL1A225NBEA</t>
  </si>
  <si>
    <t>Real Gross Domestic Product Percent Change From Previous Period</t>
  </si>
  <si>
    <t>sasdate</t>
  </si>
  <si>
    <t>Forecast for 6 Months Later</t>
  </si>
  <si>
    <t>Forecast for 12 Months Later</t>
  </si>
  <si>
    <t>Value of the index as of the forecast date provided by Livingston to participants</t>
  </si>
  <si>
    <t>NAN</t>
  </si>
  <si>
    <t>One Year Nominal expected capital gain</t>
  </si>
  <si>
    <t>Month</t>
  </si>
  <si>
    <t>Three months nominal interest rate</t>
  </si>
  <si>
    <t>Ex ante Equity Premium without dividends</t>
  </si>
  <si>
    <t>Average dividend yield</t>
  </si>
  <si>
    <t>One year Nominal expected equity return</t>
  </si>
  <si>
    <t>Ex ante equity premium</t>
  </si>
  <si>
    <t>Date</t>
  </si>
  <si>
    <t>BasePeriod</t>
  </si>
  <si>
    <t>Forecast6Month</t>
  </si>
  <si>
    <t>Forecast12Month</t>
  </si>
  <si>
    <t>DEC90</t>
  </si>
  <si>
    <t>JUN91</t>
  </si>
  <si>
    <t>DEC91</t>
  </si>
  <si>
    <t>JUN92</t>
  </si>
  <si>
    <t>DEC92</t>
  </si>
  <si>
    <t>JUN93</t>
  </si>
  <si>
    <t>DEC93</t>
  </si>
  <si>
    <t>JUN94</t>
  </si>
  <si>
    <t>DEC94</t>
  </si>
  <si>
    <t>JUN95</t>
  </si>
  <si>
    <t>DEC95</t>
  </si>
  <si>
    <t>JUN96</t>
  </si>
  <si>
    <t>DEC96</t>
  </si>
  <si>
    <t>JUN97</t>
  </si>
  <si>
    <t>DEC97</t>
  </si>
  <si>
    <t>JUN98</t>
  </si>
  <si>
    <t>DEC98</t>
  </si>
  <si>
    <t>JUN99</t>
  </si>
  <si>
    <t>DEC99</t>
  </si>
  <si>
    <t>JUN00</t>
  </si>
  <si>
    <t>DEC00</t>
  </si>
  <si>
    <t>JUN01</t>
  </si>
  <si>
    <t>DEC01</t>
  </si>
  <si>
    <t>JUN02</t>
  </si>
  <si>
    <t>DEC02</t>
  </si>
  <si>
    <t>JUN03</t>
  </si>
  <si>
    <t>DEC03</t>
  </si>
  <si>
    <t>JUN04</t>
  </si>
  <si>
    <t>DEC04</t>
  </si>
  <si>
    <t>JUN05</t>
  </si>
  <si>
    <t>DEC05</t>
  </si>
  <si>
    <t>JUN06</t>
  </si>
  <si>
    <t>DEC06</t>
  </si>
  <si>
    <t>JUN07</t>
  </si>
  <si>
    <t>DEC07</t>
  </si>
  <si>
    <t>JUN08</t>
  </si>
  <si>
    <t>DEC08</t>
  </si>
  <si>
    <t>JUN09</t>
  </si>
  <si>
    <t>DEC09</t>
  </si>
  <si>
    <t>JUN10</t>
  </si>
  <si>
    <t>DEC10</t>
  </si>
  <si>
    <t>JUN11</t>
  </si>
  <si>
    <t>DEC11</t>
  </si>
  <si>
    <t>JUN12</t>
  </si>
  <si>
    <t>DEC12</t>
  </si>
  <si>
    <t>JUN13</t>
  </si>
  <si>
    <t>DEC13</t>
  </si>
  <si>
    <t>JUN14</t>
  </si>
  <si>
    <t>DEC14</t>
  </si>
  <si>
    <t>JUN15</t>
  </si>
  <si>
    <t>DEC15</t>
  </si>
  <si>
    <t>JUN16</t>
  </si>
  <si>
    <t>DEC16</t>
  </si>
  <si>
    <t>JUN17</t>
  </si>
  <si>
    <t>DEC17</t>
  </si>
  <si>
    <t>JUN18</t>
  </si>
  <si>
    <t>DEC18</t>
  </si>
  <si>
    <t>#N/A</t>
  </si>
  <si>
    <t>JUN46</t>
  </si>
  <si>
    <t>DEC46</t>
  </si>
  <si>
    <t>JUN47</t>
  </si>
  <si>
    <t>DEC47</t>
  </si>
  <si>
    <t>JUN48</t>
  </si>
  <si>
    <t>DEC48</t>
  </si>
  <si>
    <t>JUN49</t>
  </si>
  <si>
    <t>DEC49</t>
  </si>
  <si>
    <t>JUN50</t>
  </si>
  <si>
    <t>DEC50</t>
  </si>
  <si>
    <t>JUN51</t>
  </si>
  <si>
    <t>DEC51</t>
  </si>
  <si>
    <t>JUN52</t>
  </si>
  <si>
    <t>DEC52</t>
  </si>
  <si>
    <t>JUN53</t>
  </si>
  <si>
    <t>DEC53</t>
  </si>
  <si>
    <t>JUN54</t>
  </si>
  <si>
    <t>DEC54</t>
  </si>
  <si>
    <t>JUN55</t>
  </si>
  <si>
    <t>DEC55</t>
  </si>
  <si>
    <t>JUN56</t>
  </si>
  <si>
    <t>DEC56</t>
  </si>
  <si>
    <t>JUN57</t>
  </si>
  <si>
    <t>DEC57</t>
  </si>
  <si>
    <t>JUN58</t>
  </si>
  <si>
    <t>DEC58</t>
  </si>
  <si>
    <t>JUN59</t>
  </si>
  <si>
    <t>DEC59</t>
  </si>
  <si>
    <t>JUN60</t>
  </si>
  <si>
    <t>DEC60</t>
  </si>
  <si>
    <t>JUN61</t>
  </si>
  <si>
    <t>DEC61</t>
  </si>
  <si>
    <t>JUN62</t>
  </si>
  <si>
    <t>DEC62</t>
  </si>
  <si>
    <t>JUN63</t>
  </si>
  <si>
    <t>DEC63</t>
  </si>
  <si>
    <t>JUN64</t>
  </si>
  <si>
    <t>DEC64</t>
  </si>
  <si>
    <t>JUN65</t>
  </si>
  <si>
    <t>DEC65</t>
  </si>
  <si>
    <t>JUN66</t>
  </si>
  <si>
    <t>DEC66</t>
  </si>
  <si>
    <t>JUN67</t>
  </si>
  <si>
    <t>DEC67</t>
  </si>
  <si>
    <t>JUN68</t>
  </si>
  <si>
    <t>DEC68</t>
  </si>
  <si>
    <t>JUN69</t>
  </si>
  <si>
    <t>DEC69</t>
  </si>
  <si>
    <t>JUN70</t>
  </si>
  <si>
    <t>DEC70</t>
  </si>
  <si>
    <t>JUN71</t>
  </si>
  <si>
    <t>DEC71</t>
  </si>
  <si>
    <t>JUN72</t>
  </si>
  <si>
    <t>DEC72</t>
  </si>
  <si>
    <t>JUN73</t>
  </si>
  <si>
    <t>DEC73</t>
  </si>
  <si>
    <t>JUN74</t>
  </si>
  <si>
    <t>DEC74</t>
  </si>
  <si>
    <t>JUN75</t>
  </si>
  <si>
    <t>DEC75</t>
  </si>
  <si>
    <t>JUN76</t>
  </si>
  <si>
    <t>DEC76</t>
  </si>
  <si>
    <t>JUN77</t>
  </si>
  <si>
    <t>DEC77</t>
  </si>
  <si>
    <t>JUN78</t>
  </si>
  <si>
    <t>DEC78</t>
  </si>
  <si>
    <t>JUN79</t>
  </si>
  <si>
    <t>DEC79</t>
  </si>
  <si>
    <t>JUN80</t>
  </si>
  <si>
    <t>DEC80</t>
  </si>
  <si>
    <t>JUN81</t>
  </si>
  <si>
    <t>DEC81</t>
  </si>
  <si>
    <t>JUN82</t>
  </si>
  <si>
    <t>DEC82</t>
  </si>
  <si>
    <t>JUN83</t>
  </si>
  <si>
    <t>DEC83</t>
  </si>
  <si>
    <t>JUN84</t>
  </si>
  <si>
    <t>DEC84</t>
  </si>
  <si>
    <t>JUN85</t>
  </si>
  <si>
    <t>DEC85</t>
  </si>
  <si>
    <t>JUN86</t>
  </si>
  <si>
    <t>DEC86</t>
  </si>
  <si>
    <t>JUN87</t>
  </si>
  <si>
    <t>DEC87</t>
  </si>
  <si>
    <t>JUN88</t>
  </si>
  <si>
    <t>DEC88</t>
  </si>
  <si>
    <t>JUN89</t>
  </si>
  <si>
    <t>DEC89</t>
  </si>
  <si>
    <t>JUN90</t>
  </si>
  <si>
    <t>One Year Inflation Expectations</t>
  </si>
  <si>
    <t>One year expected real equity return</t>
  </si>
  <si>
    <t>Yield Curve Slope</t>
  </si>
  <si>
    <t>Forecast10Year</t>
  </si>
  <si>
    <t>Ten years Inflation expectations</t>
  </si>
  <si>
    <t>Six Months inflation expectations</t>
  </si>
  <si>
    <t>Link: https://fred.stlouisfed.org</t>
  </si>
  <si>
    <t>Help: https://fred.stlouisfed.org/help-faq</t>
  </si>
  <si>
    <t>THREEFYTP10</t>
  </si>
  <si>
    <t>Term Premium on a 10 Year Zero Coupon Bond, Percent, Semiannual, Not Seasonally Adjusted</t>
  </si>
  <si>
    <t>Frequency: Semiannual</t>
  </si>
  <si>
    <t>Real term premium</t>
  </si>
  <si>
    <t xml:space="preserve">Take account of the fact that we can take out the two expected inflations, but not inflation risk. Further, we take out six months inflation expectations from the short term rate instead of three months obne, because we only have the six months ones from the Livingston survey. </t>
  </si>
  <si>
    <t>Real Dividends</t>
  </si>
  <si>
    <t>GDPC1</t>
  </si>
  <si>
    <t>Real Gross Domestic Product, Billions of Chained 2012 Dollars, Semiannual, Seasonally Adjusted Annual Rate</t>
  </si>
  <si>
    <t xml:space="preserve"> Log-Consumption Hamilton Cyclical component </t>
  </si>
  <si>
    <t xml:space="preserve"> Log-Dividends Hamilton Cyclical component </t>
  </si>
  <si>
    <t xml:space="preserve"> Log-Output Hamilton Cyclical component </t>
  </si>
  <si>
    <t>Correlation output  term premium</t>
  </si>
  <si>
    <t>Correlation output expected equity premium</t>
  </si>
  <si>
    <t>Expected real Equity Return</t>
  </si>
  <si>
    <t>Expected Equity Premium</t>
  </si>
  <si>
    <t>Expected Term Premium</t>
  </si>
  <si>
    <t>1953S1-2012S2</t>
  </si>
  <si>
    <t>Fill missing value with moving average</t>
  </si>
  <si>
    <t>Standard deviation expected equity premium</t>
  </si>
  <si>
    <t>Real Earnings</t>
  </si>
  <si>
    <t xml:space="preserve"> Log-Earnings Hamilton Cyclical component </t>
  </si>
  <si>
    <t>A464RC1Q027SBEA_GDPA</t>
  </si>
  <si>
    <t>A464RC1Q027SBEA/GDPA, Bil. of $/Bil. of $, Annual</t>
  </si>
  <si>
    <t>Earnings Volatility</t>
  </si>
  <si>
    <t>1990S1-20012S2</t>
  </si>
  <si>
    <t>Yield Spread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</si>
</sst>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43" formatCode="_(* #,##0.00_);_(* \(#,##0.00\);_(* &quot;-&quot;??_);_(@_)"/>
    <numFmt numFmtId="164" formatCode="yyyy\-mm\-dd"/>
    <numFmt numFmtId="165" formatCode="0.0"/>
    <numFmt numFmtId="166" formatCode="0.000"/>
    <numFmt numFmtId="167" formatCode="#,##0.0"/>
    <numFmt numFmtId="168" formatCode="yyyy\-mm\-dd;@"/>
    <numFmt numFmtId="169" formatCode="0.0000"/>
    <numFmt numFmtId="170" formatCode="0.00000"/>
  </numFmts>
  <fonts count="9" x14ac:knownFonts="1">
    <font>
      <sz val="11"/>
      <color theme="1"/>
      <name val="Calibri"/>
      <family val="2"/>
      <scheme val="minor"/>
    </font>
    <font>
      <sz val="10"/>
      <name val="Arial"/>
      <family val="2"/>
    </font>
    <font>
      <sz val="10"/>
      <name val="Courier"/>
    </font>
    <font>
      <sz val="10"/>
      <name val="Courier"/>
      <family val="3"/>
    </font>
    <font>
      <sz val="10"/>
      <name val="Times New Roman"/>
      <family val="1"/>
    </font>
    <font>
      <sz val="10"/>
      <name val="MS Sans Serif"/>
    </font>
    <font>
      <b/>
      <sz val="10"/>
      <name val="MS Sans Serif"/>
    </font>
    <font>
      <sz val="12"/>
      <color indexed="8"/>
      <name val="Arial"/>
      <family val="2"/>
    </font>
    <font>
      <b/>
      <i/>
      <sz val="10"/>
      <name val="Arial"/>
      <family val="2"/>
    </font>
  </fonts>
  <fills count="5">
    <fill>
      <patternFill patternType="none"/>
    </fill>
    <fill>
      <patternFill patternType="gray125"/>
    </fill>
    <fill>
      <patternFill patternType="solid">
        <fgColor indexed="9"/>
        <bgColor indexed="64"/>
      </patternFill>
    </fill>
    <fill>
      <patternFill patternType="solid">
        <fgColor rgb="FFFFFFFF"/>
        <bgColor indexed="64"/>
      </patternFill>
    </fill>
    <fill>
      <patternFill patternType="solid">
        <fgColor rgb="FF00FF00"/>
        <bgColor indexed="64"/>
      </patternFill>
    </fill>
  </fills>
  <borders count="3">
    <border>
      <left/>
      <right/>
      <top/>
      <bottom/>
      <diagonal/>
    </border>
    <border>
      <left style="thin">
        <color rgb="FFF0F0F0"/>
      </left>
      <right style="thin">
        <color rgb="FFF0F0F0"/>
      </right>
      <top style="thin">
        <color rgb="FFF0F0F0"/>
      </top>
      <bottom style="thin">
        <color rgb="FFF0F0F0"/>
      </bottom>
      <diagonal/>
    </border>
    <border>
      <left style="thin">
        <color rgb="FFF0F0F0"/>
      </left>
      <right style="thin">
        <color rgb="FFF0F0F0"/>
      </right>
      <top/>
      <bottom/>
      <diagonal/>
    </border>
  </borders>
  <cellStyleXfs count="5">
    <xf numFmtId="0" fontId="0" fillId="0" borderId="0"/>
    <xf numFmtId="0" fontId="1" fillId="0" borderId="0"/>
    <xf numFmtId="0" fontId="2" fillId="0" borderId="0"/>
    <xf numFmtId="43" fontId="1" fillId="0" borderId="0" applyFont="0" applyFill="0" applyBorder="0" applyAlignment="0" applyProtection="0"/>
    <xf numFmtId="0" fontId="5" fillId="0" borderId="0"/>
  </cellStyleXfs>
  <cellXfs count="47">
    <xf numFmtId="0" fontId="0" fillId="0" borderId="0" xfId="0"/>
    <xf numFmtId="166" fontId="1" fillId="0" borderId="0" xfId="1" applyNumberFormat="1" applyFont="1" applyFill="1" applyBorder="1" applyAlignment="1" applyProtection="1"/>
    <xf numFmtId="0" fontId="1" fillId="0" borderId="0" xfId="1"/>
    <xf numFmtId="164" fontId="1" fillId="0" borderId="0" xfId="1" applyNumberFormat="1" applyFont="1" applyFill="1" applyBorder="1" applyAlignment="1" applyProtection="1"/>
    <xf numFmtId="2" fontId="1" fillId="0" borderId="0" xfId="1" applyNumberFormat="1" applyFont="1" applyFill="1" applyBorder="1" applyAlignment="1" applyProtection="1"/>
    <xf numFmtId="0" fontId="3" fillId="0" borderId="0" xfId="2" applyFont="1"/>
    <xf numFmtId="0" fontId="2" fillId="0" borderId="0" xfId="2"/>
    <xf numFmtId="0" fontId="3" fillId="0" borderId="0" xfId="2" applyFont="1" applyAlignment="1">
      <alignment horizontal="right"/>
    </xf>
    <xf numFmtId="0" fontId="2" fillId="0" borderId="0" xfId="2" applyAlignment="1" applyProtection="1">
      <alignment horizontal="right"/>
    </xf>
    <xf numFmtId="0" fontId="3" fillId="0" borderId="0" xfId="2" applyFont="1" applyAlignment="1" applyProtection="1">
      <alignment horizontal="right"/>
    </xf>
    <xf numFmtId="0" fontId="2" fillId="0" borderId="0" xfId="2" applyFont="1" applyAlignment="1" applyProtection="1">
      <alignment horizontal="right"/>
    </xf>
    <xf numFmtId="0" fontId="2" fillId="0" borderId="0" xfId="2" applyFont="1"/>
    <xf numFmtId="0" fontId="2" fillId="0" borderId="0" xfId="2" applyProtection="1"/>
    <xf numFmtId="0" fontId="2" fillId="0" borderId="0" xfId="2" applyAlignment="1">
      <alignment horizontal="right"/>
    </xf>
    <xf numFmtId="0" fontId="3" fillId="2" borderId="0" xfId="2" applyFont="1" applyFill="1"/>
    <xf numFmtId="0" fontId="2" fillId="2" borderId="0" xfId="2" applyFill="1"/>
    <xf numFmtId="10" fontId="2" fillId="0" borderId="0" xfId="2" applyNumberFormat="1"/>
    <xf numFmtId="0" fontId="2" fillId="0" borderId="0" xfId="2" applyNumberFormat="1" applyAlignment="1" applyProtection="1">
      <alignment horizontal="right"/>
    </xf>
    <xf numFmtId="0" fontId="2" fillId="0" borderId="0" xfId="2" applyNumberFormat="1" applyAlignment="1">
      <alignment horizontal="right"/>
    </xf>
    <xf numFmtId="0" fontId="2" fillId="0" borderId="0" xfId="3" applyNumberFormat="1" applyFont="1" applyAlignment="1" applyProtection="1">
      <alignment horizontal="right"/>
    </xf>
    <xf numFmtId="0" fontId="2" fillId="0" borderId="0" xfId="3" applyNumberFormat="1" applyFont="1" applyAlignment="1">
      <alignment horizontal="right"/>
    </xf>
    <xf numFmtId="167" fontId="2" fillId="0" borderId="0" xfId="3" applyNumberFormat="1" applyFont="1" applyAlignment="1" applyProtection="1">
      <alignment horizontal="right"/>
    </xf>
    <xf numFmtId="2" fontId="2" fillId="0" borderId="0" xfId="2" applyNumberFormat="1"/>
    <xf numFmtId="0" fontId="2" fillId="2" borderId="0" xfId="2" applyNumberFormat="1" applyFill="1" applyAlignment="1">
      <alignment horizontal="right"/>
    </xf>
    <xf numFmtId="2" fontId="2" fillId="2" borderId="0" xfId="2" applyNumberFormat="1" applyFill="1"/>
    <xf numFmtId="2" fontId="2" fillId="2" borderId="0" xfId="2" applyNumberFormat="1" applyFill="1" applyAlignment="1">
      <alignment horizontal="right"/>
    </xf>
    <xf numFmtId="0" fontId="4" fillId="0" borderId="0" xfId="2" applyFont="1"/>
    <xf numFmtId="0" fontId="2" fillId="0" borderId="0" xfId="2" applyAlignment="1" applyProtection="1">
      <alignment horizontal="left"/>
    </xf>
    <xf numFmtId="168" fontId="0" fillId="0" borderId="0" xfId="0" applyNumberFormat="1"/>
    <xf numFmtId="2" fontId="0" fillId="0" borderId="0" xfId="0" applyNumberFormat="1"/>
    <xf numFmtId="164" fontId="0" fillId="0" borderId="0" xfId="0" applyNumberFormat="1" applyFont="1" applyFill="1" applyBorder="1" applyAlignment="1" applyProtection="1"/>
    <xf numFmtId="165" fontId="0" fillId="0" borderId="0" xfId="0" applyNumberFormat="1" applyFont="1" applyFill="1" applyBorder="1" applyAlignment="1" applyProtection="1"/>
    <xf numFmtId="0" fontId="5" fillId="0" borderId="0" xfId="4"/>
    <xf numFmtId="0" fontId="5" fillId="0" borderId="0" xfId="4" quotePrefix="1" applyNumberFormat="1"/>
    <xf numFmtId="14" fontId="5" fillId="0" borderId="0" xfId="4" applyNumberFormat="1"/>
    <xf numFmtId="0" fontId="6" fillId="0" borderId="0" xfId="4" quotePrefix="1" applyNumberFormat="1" applyFont="1"/>
    <xf numFmtId="0" fontId="6" fillId="0" borderId="0" xfId="4" applyFont="1"/>
    <xf numFmtId="0" fontId="7" fillId="3" borderId="1" xfId="0" applyNumberFormat="1" applyFont="1" applyFill="1" applyBorder="1" applyAlignment="1" applyProtection="1">
      <alignment horizontal="right" wrapText="1"/>
    </xf>
    <xf numFmtId="0" fontId="8" fillId="4" borderId="1" xfId="0" applyNumberFormat="1" applyFont="1" applyFill="1" applyBorder="1" applyAlignment="1" applyProtection="1">
      <alignment horizontal="right" wrapText="1"/>
    </xf>
    <xf numFmtId="0" fontId="8" fillId="4" borderId="2" xfId="0" applyNumberFormat="1" applyFont="1" applyFill="1" applyBorder="1" applyAlignment="1" applyProtection="1">
      <alignment horizontal="right" wrapText="1"/>
    </xf>
    <xf numFmtId="0" fontId="7" fillId="3" borderId="0" xfId="0" applyNumberFormat="1" applyFont="1" applyFill="1" applyBorder="1" applyAlignment="1" applyProtection="1">
      <alignment horizontal="right" wrapText="1"/>
    </xf>
    <xf numFmtId="169" fontId="0" fillId="0" borderId="0" xfId="0" applyNumberFormat="1" applyFont="1" applyFill="1" applyBorder="1" applyAlignment="1" applyProtection="1"/>
    <xf numFmtId="169" fontId="0" fillId="0" borderId="0" xfId="0" applyNumberFormat="1"/>
    <xf numFmtId="166" fontId="0" fillId="0" borderId="0" xfId="0" applyNumberFormat="1" applyFont="1" applyFill="1" applyBorder="1" applyAlignment="1" applyProtection="1"/>
    <xf numFmtId="11" fontId="0" fillId="0" borderId="0" xfId="0" applyNumberFormat="1"/>
    <xf numFmtId="14" fontId="0" fillId="0" borderId="0" xfId="0" applyNumberFormat="1"/>
    <xf numFmtId="170" fontId="0" fillId="0" borderId="0" xfId="0" applyNumberFormat="1" applyFont="1" applyFill="1" applyBorder="1" applyAlignment="1" applyProtection="1"/>
  </cellXfs>
  <cellStyles count="5">
    <cellStyle name="Migliaia 2" xfId="3" xr:uid="{00000000-0005-0000-0000-000000000000}"/>
    <cellStyle name="Normal" xfId="0" builtinId="0"/>
    <cellStyle name="Normal 2" xfId="4" xr:uid="{00000000-0005-0000-0000-000002000000}"/>
    <cellStyle name="Normale 2" xfId="1" xr:uid="{00000000-0005-0000-0000-000003000000}"/>
    <cellStyle name="Normale_chapt26 (4)" xfId="2" xr:uid="{00000000-0005-0000-0000-000004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lorenzo.menna/Dropbox/Chiavetta/MOD%20files/Chapter1_ottobre2013/thesis_dataset.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Jorge/Dropbox/Chiavetta/Dati%20e%20Figure%20Tesi/Dati/hours.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Lorenzo/Downloads/chapt26%20(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al Consumption"/>
      <sheetName val="Real_GDP"/>
      <sheetName val="Nominal_Investment"/>
      <sheetName val="Implicit_Price_Deflator"/>
      <sheetName val="CPI"/>
      <sheetName val="Hours_"/>
      <sheetName val="Yearly_Data"/>
      <sheetName val="Quarterly_Data"/>
      <sheetName val="Financial_Data"/>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OC"/>
      <sheetName val="Charts"/>
      <sheetName val="Calculations"/>
      <sheetName val="Table 1"/>
      <sheetName val="Table 2"/>
      <sheetName val="Table 3"/>
      <sheetName val="Table 4"/>
      <sheetName val="Table 5"/>
      <sheetName val="Table 6"/>
      <sheetName val="Table 7"/>
      <sheetName val="Table 8"/>
      <sheetName val="Table 9"/>
      <sheetName val="Table 10"/>
      <sheetName val="Table 11"/>
      <sheetName val="Table 12"/>
      <sheetName val="Table 13"/>
      <sheetName val="Table 14"/>
      <sheetName val="Table 15"/>
    </sheetNames>
    <sheetDataSet>
      <sheetData sheetId="0"/>
      <sheetData sheetId="1"/>
      <sheetData sheetId="2">
        <row r="50">
          <cell r="B50">
            <v>30</v>
          </cell>
        </row>
        <row r="52">
          <cell r="B52">
            <v>62</v>
          </cell>
        </row>
        <row r="57">
          <cell r="B57">
            <v>1</v>
          </cell>
        </row>
        <row r="60">
          <cell r="B60">
            <v>29</v>
          </cell>
        </row>
        <row r="61">
          <cell r="B61">
            <v>33</v>
          </cell>
        </row>
        <row r="64">
          <cell r="B64">
            <v>1950</v>
          </cell>
        </row>
        <row r="65">
          <cell r="B65">
            <v>46.455782144331835</v>
          </cell>
        </row>
        <row r="66">
          <cell r="B66">
            <v>8.2604349660622862</v>
          </cell>
        </row>
        <row r="67">
          <cell r="B67">
            <v>17.922649182200274</v>
          </cell>
        </row>
        <row r="72">
          <cell r="B72" t="e">
            <v>#N/A</v>
          </cell>
        </row>
        <row r="74">
          <cell r="B74">
            <v>4.1334706379713957</v>
          </cell>
        </row>
        <row r="78">
          <cell r="B78" t="e">
            <v>#N/A</v>
          </cell>
        </row>
        <row r="80">
          <cell r="B80">
            <v>3.6456304252074876</v>
          </cell>
        </row>
        <row r="84">
          <cell r="B84" t="e">
            <v>#N/A</v>
          </cell>
        </row>
        <row r="86">
          <cell r="B86">
            <v>2.6022766946993827</v>
          </cell>
        </row>
        <row r="120">
          <cell r="A120">
            <v>1950</v>
          </cell>
          <cell r="V120">
            <v>1950</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a"/>
      <sheetName val="Consumption"/>
      <sheetName val="PDVPlot"/>
      <sheetName val="ConsumptionPlot"/>
      <sheetName val="Calculations"/>
    </sheetNames>
    <sheetDataSet>
      <sheetData sheetId="0"/>
      <sheetData sheetId="1">
        <row r="5">
          <cell r="G5">
            <v>2731.570142112284</v>
          </cell>
        </row>
        <row r="6">
          <cell r="G6">
            <v>2674.7398011489822</v>
          </cell>
        </row>
        <row r="7">
          <cell r="G7">
            <v>2802.8274991184417</v>
          </cell>
        </row>
        <row r="8">
          <cell r="G8">
            <v>2877.0104557351106</v>
          </cell>
        </row>
        <row r="9">
          <cell r="G9">
            <v>2834.8461623323719</v>
          </cell>
        </row>
        <row r="10">
          <cell r="G10">
            <v>2698.7075286449963</v>
          </cell>
        </row>
        <row r="11">
          <cell r="G11">
            <v>2979.4573359122332</v>
          </cell>
        </row>
        <row r="12">
          <cell r="G12">
            <v>2916.2752774017131</v>
          </cell>
        </row>
        <row r="13">
          <cell r="G13">
            <v>3089.2463215431999</v>
          </cell>
        </row>
        <row r="14">
          <cell r="G14">
            <v>3085.2754764858282</v>
          </cell>
        </row>
        <row r="15">
          <cell r="G15">
            <v>3389.8130517860636</v>
          </cell>
        </row>
        <row r="16">
          <cell r="G16">
            <v>3362.0541357981015</v>
          </cell>
        </row>
        <row r="17">
          <cell r="G17">
            <v>3702.7857873608336</v>
          </cell>
        </row>
        <row r="18">
          <cell r="G18">
            <v>3659.7120651915307</v>
          </cell>
        </row>
        <row r="19">
          <cell r="G19">
            <v>3808.0779029867008</v>
          </cell>
        </row>
        <row r="20">
          <cell r="G20">
            <v>3785.6899573301894</v>
          </cell>
        </row>
        <row r="21">
          <cell r="G21">
            <v>3923.5704591740791</v>
          </cell>
        </row>
        <row r="22">
          <cell r="G22">
            <v>4273.8445351244036</v>
          </cell>
        </row>
        <row r="23">
          <cell r="G23">
            <v>4276.7051131683093</v>
          </cell>
        </row>
        <row r="24">
          <cell r="G24">
            <v>3929.9899721940228</v>
          </cell>
        </row>
        <row r="25">
          <cell r="G25">
            <v>4274.4423497273056</v>
          </cell>
        </row>
        <row r="26">
          <cell r="G26">
            <v>4263.3595028990549</v>
          </cell>
        </row>
        <row r="27">
          <cell r="G27">
            <v>4399.9282507056205</v>
          </cell>
        </row>
        <row r="28">
          <cell r="G28">
            <v>4444.755222900706</v>
          </cell>
        </row>
        <row r="29">
          <cell r="G29">
            <v>4501.9880208039194</v>
          </cell>
        </row>
        <row r="30">
          <cell r="G30">
            <v>4361.7544433348185</v>
          </cell>
        </row>
        <row r="31">
          <cell r="G31">
            <v>4224.7437814597379</v>
          </cell>
        </row>
        <row r="32">
          <cell r="G32">
            <v>4541.7089008821367</v>
          </cell>
        </row>
        <row r="33">
          <cell r="G33">
            <v>4387.4780291398238</v>
          </cell>
        </row>
        <row r="34">
          <cell r="G34">
            <v>4369.9592616520058</v>
          </cell>
        </row>
        <row r="35">
          <cell r="G35">
            <v>4505.8267373012377</v>
          </cell>
        </row>
        <row r="36">
          <cell r="G36">
            <v>4637.2132854992988</v>
          </cell>
        </row>
        <row r="37">
          <cell r="G37">
            <v>4842.8139542488689</v>
          </cell>
        </row>
        <row r="38">
          <cell r="G38">
            <v>4952.3605648664652</v>
          </cell>
        </row>
        <row r="39">
          <cell r="G39">
            <v>5310.2848465177285</v>
          </cell>
        </row>
        <row r="40">
          <cell r="G40">
            <v>5595.7135232081073</v>
          </cell>
        </row>
        <row r="41">
          <cell r="G41">
            <v>5351.5956381897568</v>
          </cell>
        </row>
        <row r="42">
          <cell r="G42">
            <v>5712.1105775587757</v>
          </cell>
        </row>
        <row r="43">
          <cell r="G43">
            <v>5760.1967556604786</v>
          </cell>
        </row>
        <row r="44">
          <cell r="G44">
            <v>5818.5355808569384</v>
          </cell>
        </row>
        <row r="45">
          <cell r="G45">
            <v>6071.4709837534692</v>
          </cell>
        </row>
        <row r="46">
          <cell r="G46">
            <v>5686.1786283870633</v>
          </cell>
        </row>
        <row r="47">
          <cell r="G47">
            <v>5469.0724989446817</v>
          </cell>
        </row>
        <row r="48">
          <cell r="G48">
            <v>4951.9005833191186</v>
          </cell>
        </row>
        <row r="49">
          <cell r="G49">
            <v>4815.9262393486169</v>
          </cell>
        </row>
        <row r="50">
          <cell r="G50">
            <v>5123.6569590720537</v>
          </cell>
        </row>
        <row r="51">
          <cell r="G51">
            <v>5400.9604075973984</v>
          </cell>
        </row>
        <row r="52">
          <cell r="G52">
            <v>5909.3907427758159</v>
          </cell>
        </row>
        <row r="53">
          <cell r="G53">
            <v>6090.5632983823944</v>
          </cell>
        </row>
        <row r="54">
          <cell r="G54">
            <v>5945.8630885931143</v>
          </cell>
        </row>
        <row r="55">
          <cell r="G55">
            <v>6225.8148042088969</v>
          </cell>
        </row>
        <row r="56">
          <cell r="G56">
            <v>6495.5604844791342</v>
          </cell>
        </row>
        <row r="57">
          <cell r="G57">
            <v>6892.7520014453021</v>
          </cell>
        </row>
        <row r="58">
          <cell r="G58">
            <v>6662.8030070784462</v>
          </cell>
        </row>
        <row r="59">
          <cell r="G59">
            <v>6759.2795227207025</v>
          </cell>
        </row>
        <row r="60">
          <cell r="G60">
            <v>6872.8009776233603</v>
          </cell>
        </row>
        <row r="61">
          <cell r="G61">
            <v>7217.9069700584005</v>
          </cell>
        </row>
        <row r="62">
          <cell r="G62">
            <v>8015.2402925214164</v>
          </cell>
        </row>
        <row r="63">
          <cell r="G63">
            <v>8007.9423446256033</v>
          </cell>
        </row>
        <row r="64">
          <cell r="G64">
            <v>8045.4570100742731</v>
          </cell>
        </row>
        <row r="65">
          <cell r="G65">
            <v>8125.3917524708568</v>
          </cell>
        </row>
        <row r="66">
          <cell r="G66">
            <v>8502.6929256598105</v>
          </cell>
        </row>
        <row r="67">
          <cell r="G67">
            <v>8492.6582349643832</v>
          </cell>
        </row>
        <row r="68">
          <cell r="G68">
            <v>8612.5676128185059</v>
          </cell>
        </row>
        <row r="69">
          <cell r="G69">
            <v>8874.2393992985872</v>
          </cell>
        </row>
        <row r="70">
          <cell r="G70">
            <v>8897.1736856852367</v>
          </cell>
        </row>
        <row r="71">
          <cell r="G71">
            <v>9378.791582049269</v>
          </cell>
        </row>
        <row r="72">
          <cell r="G72">
            <v>9480.3393660000856</v>
          </cell>
        </row>
        <row r="73">
          <cell r="G73">
            <v>9541.5914607707655</v>
          </cell>
        </row>
        <row r="74">
          <cell r="G74">
            <v>9458.9751459645777</v>
          </cell>
        </row>
        <row r="75">
          <cell r="G75">
            <v>9819.1112833687675</v>
          </cell>
        </row>
        <row r="76">
          <cell r="G76">
            <v>9886.8023059756069</v>
          </cell>
        </row>
        <row r="77">
          <cell r="G77">
            <v>9927.0125573468922</v>
          </cell>
        </row>
        <row r="78">
          <cell r="G78">
            <v>10259.599789278858</v>
          </cell>
        </row>
        <row r="79">
          <cell r="G79">
            <v>10529.756258477832</v>
          </cell>
        </row>
        <row r="80">
          <cell r="G80">
            <v>11007.919503886518</v>
          </cell>
        </row>
        <row r="81">
          <cell r="G81">
            <v>11557.939836254154</v>
          </cell>
        </row>
        <row r="82">
          <cell r="G82">
            <v>12074.851220656901</v>
          </cell>
        </row>
        <row r="83">
          <cell r="G83">
            <v>12299.897235234719</v>
          </cell>
        </row>
        <row r="84">
          <cell r="G84">
            <v>12877.155451703167</v>
          </cell>
        </row>
        <row r="85">
          <cell r="G85">
            <v>13224.51157585365</v>
          </cell>
        </row>
        <row r="86">
          <cell r="G86">
            <v>13375.359196294285</v>
          </cell>
        </row>
        <row r="87">
          <cell r="G87">
            <v>13711.987398165675</v>
          </cell>
        </row>
        <row r="88">
          <cell r="G88">
            <v>14396.6179501066</v>
          </cell>
        </row>
        <row r="89">
          <cell r="G89">
            <v>14959.17530843207</v>
          </cell>
        </row>
        <row r="90">
          <cell r="G90">
            <v>14709.721239147873</v>
          </cell>
        </row>
        <row r="91">
          <cell r="G91">
            <v>14902.648198215884</v>
          </cell>
        </row>
        <row r="92">
          <cell r="G92">
            <v>15572.323823984772</v>
          </cell>
        </row>
        <row r="93">
          <cell r="G93">
            <v>16070.003606047956</v>
          </cell>
        </row>
        <row r="94">
          <cell r="G94">
            <v>16599.456873224361</v>
          </cell>
        </row>
        <row r="95">
          <cell r="G95">
            <v>16816.067389045733</v>
          </cell>
        </row>
        <row r="96">
          <cell r="G96">
            <v>16576.574572940397</v>
          </cell>
        </row>
        <row r="97">
          <cell r="G97">
            <v>16646.172523056124</v>
          </cell>
        </row>
        <row r="98">
          <cell r="G98">
            <v>16719.585381704954</v>
          </cell>
        </row>
        <row r="99">
          <cell r="G99">
            <v>17515.637233988055</v>
          </cell>
        </row>
        <row r="100">
          <cell r="G100">
            <v>18284.403768518048</v>
          </cell>
        </row>
        <row r="101">
          <cell r="G101">
            <v>19063.94596965567</v>
          </cell>
        </row>
        <row r="102">
          <cell r="G102">
            <v>19657.785054108983</v>
          </cell>
        </row>
        <row r="103">
          <cell r="G103">
            <v>20132.170782417907</v>
          </cell>
        </row>
        <row r="104">
          <cell r="G104">
            <v>20758.540895106005</v>
          </cell>
        </row>
        <row r="105">
          <cell r="G105">
            <v>21142.763357131389</v>
          </cell>
        </row>
        <row r="106">
          <cell r="G106">
            <v>21332.497075324984</v>
          </cell>
        </row>
        <row r="107">
          <cell r="G107">
            <v>21086.691474471823</v>
          </cell>
        </row>
        <row r="108">
          <cell r="G108">
            <v>21489.452177163748</v>
          </cell>
        </row>
        <row r="109">
          <cell r="G109">
            <v>21921.197069488859</v>
          </cell>
        </row>
        <row r="110">
          <cell r="G110">
            <v>22467.695514995652</v>
          </cell>
        </row>
        <row r="111">
          <cell r="G111">
            <v>22802.976878179063</v>
          </cell>
        </row>
        <row r="112">
          <cell r="G112">
            <v>23325.448437975039</v>
          </cell>
        </row>
        <row r="113">
          <cell r="G113">
            <v>23898.914851369074</v>
          </cell>
        </row>
        <row r="114">
          <cell r="G114">
            <v>24861.128211070634</v>
          </cell>
        </row>
        <row r="115">
          <cell r="G115">
            <v>25922.571314010773</v>
          </cell>
        </row>
        <row r="116">
          <cell r="G116">
            <v>26939.623884169636</v>
          </cell>
        </row>
        <row r="117">
          <cell r="G117">
            <v>27388.939129459435</v>
          </cell>
        </row>
        <row r="118">
          <cell r="G118">
            <v>27848.501154293452</v>
          </cell>
        </row>
        <row r="119">
          <cell r="G119">
            <v>28368.686990289927</v>
          </cell>
        </row>
        <row r="120">
          <cell r="G120">
            <v>29087.295635218237</v>
          </cell>
        </row>
        <row r="121">
          <cell r="G121">
            <v>29790.295774838196</v>
          </cell>
        </row>
        <row r="122">
          <cell r="G122">
            <v>30364.433438190215</v>
          </cell>
        </row>
        <row r="123">
          <cell r="G123">
            <v>30867.609872173445</v>
          </cell>
        </row>
        <row r="124">
          <cell r="G124">
            <v>30509.081236926533</v>
          </cell>
        </row>
        <row r="125">
          <cell r="G125">
            <v>29933.85467579016</v>
          </cell>
        </row>
      </sheetData>
      <sheetData sheetId="2" refreshError="1"/>
      <sheetData sheetId="3" refreshError="1"/>
      <sheetData sheetId="4">
        <row r="1">
          <cell r="E1">
            <v>1.0272194441878306</v>
          </cell>
        </row>
        <row r="3">
          <cell r="E3">
            <v>6.5307764952293512E-2</v>
          </cell>
        </row>
      </sheetData>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syncVertical="1" syncRef="B115" transitionEvaluation="1">
    <tabColor indexed="10"/>
  </sheetPr>
  <dimension ref="A1:AB426"/>
  <sheetViews>
    <sheetView showGridLines="0" workbookViewId="0">
      <pane xSplit="1" ySplit="3" topLeftCell="B115" activePane="bottomRight" state="frozenSplit"/>
      <selection pane="topRight" activeCell="B1" sqref="B1"/>
      <selection pane="bottomLeft" activeCell="A2" sqref="A2"/>
      <selection pane="bottomRight" activeCell="G67" sqref="G67:G151"/>
    </sheetView>
  </sheetViews>
  <sheetFormatPr defaultColWidth="11" defaultRowHeight="12" x14ac:dyDescent="0.15"/>
  <cols>
    <col min="1" max="1" width="9.7109375" style="6" customWidth="1"/>
    <col min="2" max="2" width="11.7109375" style="6" customWidth="1"/>
    <col min="3" max="13" width="11" style="6"/>
    <col min="14" max="14" width="12.5703125" style="6" customWidth="1"/>
    <col min="15" max="15" width="21.5703125" style="6" customWidth="1"/>
    <col min="16" max="16" width="22.85546875" style="6" customWidth="1"/>
    <col min="17" max="21" width="11" style="6"/>
    <col min="22" max="22" width="25.140625" style="6" customWidth="1"/>
    <col min="23" max="23" width="25.42578125" style="6" customWidth="1"/>
    <col min="24" max="24" width="26.7109375" style="6" customWidth="1"/>
    <col min="25" max="256" width="11" style="6"/>
    <col min="257" max="257" width="13.85546875" style="6" customWidth="1"/>
    <col min="258" max="258" width="11.7109375" style="6" customWidth="1"/>
    <col min="259" max="269" width="11" style="6"/>
    <col min="270" max="270" width="12.5703125" style="6" customWidth="1"/>
    <col min="271" max="277" width="11" style="6"/>
    <col min="278" max="278" width="25.140625" style="6" customWidth="1"/>
    <col min="279" max="279" width="25.42578125" style="6" customWidth="1"/>
    <col min="280" max="280" width="26.7109375" style="6" customWidth="1"/>
    <col min="281" max="512" width="11" style="6"/>
    <col min="513" max="513" width="13.85546875" style="6" customWidth="1"/>
    <col min="514" max="514" width="11.7109375" style="6" customWidth="1"/>
    <col min="515" max="525" width="11" style="6"/>
    <col min="526" max="526" width="12.5703125" style="6" customWidth="1"/>
    <col min="527" max="533" width="11" style="6"/>
    <col min="534" max="534" width="25.140625" style="6" customWidth="1"/>
    <col min="535" max="535" width="25.42578125" style="6" customWidth="1"/>
    <col min="536" max="536" width="26.7109375" style="6" customWidth="1"/>
    <col min="537" max="768" width="11" style="6"/>
    <col min="769" max="769" width="13.85546875" style="6" customWidth="1"/>
    <col min="770" max="770" width="11.7109375" style="6" customWidth="1"/>
    <col min="771" max="781" width="11" style="6"/>
    <col min="782" max="782" width="12.5703125" style="6" customWidth="1"/>
    <col min="783" max="789" width="11" style="6"/>
    <col min="790" max="790" width="25.140625" style="6" customWidth="1"/>
    <col min="791" max="791" width="25.42578125" style="6" customWidth="1"/>
    <col min="792" max="792" width="26.7109375" style="6" customWidth="1"/>
    <col min="793" max="1024" width="11" style="6"/>
    <col min="1025" max="1025" width="13.85546875" style="6" customWidth="1"/>
    <col min="1026" max="1026" width="11.7109375" style="6" customWidth="1"/>
    <col min="1027" max="1037" width="11" style="6"/>
    <col min="1038" max="1038" width="12.5703125" style="6" customWidth="1"/>
    <col min="1039" max="1045" width="11" style="6"/>
    <col min="1046" max="1046" width="25.140625" style="6" customWidth="1"/>
    <col min="1047" max="1047" width="25.42578125" style="6" customWidth="1"/>
    <col min="1048" max="1048" width="26.7109375" style="6" customWidth="1"/>
    <col min="1049" max="1280" width="11" style="6"/>
    <col min="1281" max="1281" width="13.85546875" style="6" customWidth="1"/>
    <col min="1282" max="1282" width="11.7109375" style="6" customWidth="1"/>
    <col min="1283" max="1293" width="11" style="6"/>
    <col min="1294" max="1294" width="12.5703125" style="6" customWidth="1"/>
    <col min="1295" max="1301" width="11" style="6"/>
    <col min="1302" max="1302" width="25.140625" style="6" customWidth="1"/>
    <col min="1303" max="1303" width="25.42578125" style="6" customWidth="1"/>
    <col min="1304" max="1304" width="26.7109375" style="6" customWidth="1"/>
    <col min="1305" max="1536" width="11" style="6"/>
    <col min="1537" max="1537" width="13.85546875" style="6" customWidth="1"/>
    <col min="1538" max="1538" width="11.7109375" style="6" customWidth="1"/>
    <col min="1539" max="1549" width="11" style="6"/>
    <col min="1550" max="1550" width="12.5703125" style="6" customWidth="1"/>
    <col min="1551" max="1557" width="11" style="6"/>
    <col min="1558" max="1558" width="25.140625" style="6" customWidth="1"/>
    <col min="1559" max="1559" width="25.42578125" style="6" customWidth="1"/>
    <col min="1560" max="1560" width="26.7109375" style="6" customWidth="1"/>
    <col min="1561" max="1792" width="11" style="6"/>
    <col min="1793" max="1793" width="13.85546875" style="6" customWidth="1"/>
    <col min="1794" max="1794" width="11.7109375" style="6" customWidth="1"/>
    <col min="1795" max="1805" width="11" style="6"/>
    <col min="1806" max="1806" width="12.5703125" style="6" customWidth="1"/>
    <col min="1807" max="1813" width="11" style="6"/>
    <col min="1814" max="1814" width="25.140625" style="6" customWidth="1"/>
    <col min="1815" max="1815" width="25.42578125" style="6" customWidth="1"/>
    <col min="1816" max="1816" width="26.7109375" style="6" customWidth="1"/>
    <col min="1817" max="2048" width="11" style="6"/>
    <col min="2049" max="2049" width="13.85546875" style="6" customWidth="1"/>
    <col min="2050" max="2050" width="11.7109375" style="6" customWidth="1"/>
    <col min="2051" max="2061" width="11" style="6"/>
    <col min="2062" max="2062" width="12.5703125" style="6" customWidth="1"/>
    <col min="2063" max="2069" width="11" style="6"/>
    <col min="2070" max="2070" width="25.140625" style="6" customWidth="1"/>
    <col min="2071" max="2071" width="25.42578125" style="6" customWidth="1"/>
    <col min="2072" max="2072" width="26.7109375" style="6" customWidth="1"/>
    <col min="2073" max="2304" width="11" style="6"/>
    <col min="2305" max="2305" width="13.85546875" style="6" customWidth="1"/>
    <col min="2306" max="2306" width="11.7109375" style="6" customWidth="1"/>
    <col min="2307" max="2317" width="11" style="6"/>
    <col min="2318" max="2318" width="12.5703125" style="6" customWidth="1"/>
    <col min="2319" max="2325" width="11" style="6"/>
    <col min="2326" max="2326" width="25.140625" style="6" customWidth="1"/>
    <col min="2327" max="2327" width="25.42578125" style="6" customWidth="1"/>
    <col min="2328" max="2328" width="26.7109375" style="6" customWidth="1"/>
    <col min="2329" max="2560" width="11" style="6"/>
    <col min="2561" max="2561" width="13.85546875" style="6" customWidth="1"/>
    <col min="2562" max="2562" width="11.7109375" style="6" customWidth="1"/>
    <col min="2563" max="2573" width="11" style="6"/>
    <col min="2574" max="2574" width="12.5703125" style="6" customWidth="1"/>
    <col min="2575" max="2581" width="11" style="6"/>
    <col min="2582" max="2582" width="25.140625" style="6" customWidth="1"/>
    <col min="2583" max="2583" width="25.42578125" style="6" customWidth="1"/>
    <col min="2584" max="2584" width="26.7109375" style="6" customWidth="1"/>
    <col min="2585" max="2816" width="11" style="6"/>
    <col min="2817" max="2817" width="13.85546875" style="6" customWidth="1"/>
    <col min="2818" max="2818" width="11.7109375" style="6" customWidth="1"/>
    <col min="2819" max="2829" width="11" style="6"/>
    <col min="2830" max="2830" width="12.5703125" style="6" customWidth="1"/>
    <col min="2831" max="2837" width="11" style="6"/>
    <col min="2838" max="2838" width="25.140625" style="6" customWidth="1"/>
    <col min="2839" max="2839" width="25.42578125" style="6" customWidth="1"/>
    <col min="2840" max="2840" width="26.7109375" style="6" customWidth="1"/>
    <col min="2841" max="3072" width="11" style="6"/>
    <col min="3073" max="3073" width="13.85546875" style="6" customWidth="1"/>
    <col min="3074" max="3074" width="11.7109375" style="6" customWidth="1"/>
    <col min="3075" max="3085" width="11" style="6"/>
    <col min="3086" max="3086" width="12.5703125" style="6" customWidth="1"/>
    <col min="3087" max="3093" width="11" style="6"/>
    <col min="3094" max="3094" width="25.140625" style="6" customWidth="1"/>
    <col min="3095" max="3095" width="25.42578125" style="6" customWidth="1"/>
    <col min="3096" max="3096" width="26.7109375" style="6" customWidth="1"/>
    <col min="3097" max="3328" width="11" style="6"/>
    <col min="3329" max="3329" width="13.85546875" style="6" customWidth="1"/>
    <col min="3330" max="3330" width="11.7109375" style="6" customWidth="1"/>
    <col min="3331" max="3341" width="11" style="6"/>
    <col min="3342" max="3342" width="12.5703125" style="6" customWidth="1"/>
    <col min="3343" max="3349" width="11" style="6"/>
    <col min="3350" max="3350" width="25.140625" style="6" customWidth="1"/>
    <col min="3351" max="3351" width="25.42578125" style="6" customWidth="1"/>
    <col min="3352" max="3352" width="26.7109375" style="6" customWidth="1"/>
    <col min="3353" max="3584" width="11" style="6"/>
    <col min="3585" max="3585" width="13.85546875" style="6" customWidth="1"/>
    <col min="3586" max="3586" width="11.7109375" style="6" customWidth="1"/>
    <col min="3587" max="3597" width="11" style="6"/>
    <col min="3598" max="3598" width="12.5703125" style="6" customWidth="1"/>
    <col min="3599" max="3605" width="11" style="6"/>
    <col min="3606" max="3606" width="25.140625" style="6" customWidth="1"/>
    <col min="3607" max="3607" width="25.42578125" style="6" customWidth="1"/>
    <col min="3608" max="3608" width="26.7109375" style="6" customWidth="1"/>
    <col min="3609" max="3840" width="11" style="6"/>
    <col min="3841" max="3841" width="13.85546875" style="6" customWidth="1"/>
    <col min="3842" max="3842" width="11.7109375" style="6" customWidth="1"/>
    <col min="3843" max="3853" width="11" style="6"/>
    <col min="3854" max="3854" width="12.5703125" style="6" customWidth="1"/>
    <col min="3855" max="3861" width="11" style="6"/>
    <col min="3862" max="3862" width="25.140625" style="6" customWidth="1"/>
    <col min="3863" max="3863" width="25.42578125" style="6" customWidth="1"/>
    <col min="3864" max="3864" width="26.7109375" style="6" customWidth="1"/>
    <col min="3865" max="4096" width="11" style="6"/>
    <col min="4097" max="4097" width="13.85546875" style="6" customWidth="1"/>
    <col min="4098" max="4098" width="11.7109375" style="6" customWidth="1"/>
    <col min="4099" max="4109" width="11" style="6"/>
    <col min="4110" max="4110" width="12.5703125" style="6" customWidth="1"/>
    <col min="4111" max="4117" width="11" style="6"/>
    <col min="4118" max="4118" width="25.140625" style="6" customWidth="1"/>
    <col min="4119" max="4119" width="25.42578125" style="6" customWidth="1"/>
    <col min="4120" max="4120" width="26.7109375" style="6" customWidth="1"/>
    <col min="4121" max="4352" width="11" style="6"/>
    <col min="4353" max="4353" width="13.85546875" style="6" customWidth="1"/>
    <col min="4354" max="4354" width="11.7109375" style="6" customWidth="1"/>
    <col min="4355" max="4365" width="11" style="6"/>
    <col min="4366" max="4366" width="12.5703125" style="6" customWidth="1"/>
    <col min="4367" max="4373" width="11" style="6"/>
    <col min="4374" max="4374" width="25.140625" style="6" customWidth="1"/>
    <col min="4375" max="4375" width="25.42578125" style="6" customWidth="1"/>
    <col min="4376" max="4376" width="26.7109375" style="6" customWidth="1"/>
    <col min="4377" max="4608" width="11" style="6"/>
    <col min="4609" max="4609" width="13.85546875" style="6" customWidth="1"/>
    <col min="4610" max="4610" width="11.7109375" style="6" customWidth="1"/>
    <col min="4611" max="4621" width="11" style="6"/>
    <col min="4622" max="4622" width="12.5703125" style="6" customWidth="1"/>
    <col min="4623" max="4629" width="11" style="6"/>
    <col min="4630" max="4630" width="25.140625" style="6" customWidth="1"/>
    <col min="4631" max="4631" width="25.42578125" style="6" customWidth="1"/>
    <col min="4632" max="4632" width="26.7109375" style="6" customWidth="1"/>
    <col min="4633" max="4864" width="11" style="6"/>
    <col min="4865" max="4865" width="13.85546875" style="6" customWidth="1"/>
    <col min="4866" max="4866" width="11.7109375" style="6" customWidth="1"/>
    <col min="4867" max="4877" width="11" style="6"/>
    <col min="4878" max="4878" width="12.5703125" style="6" customWidth="1"/>
    <col min="4879" max="4885" width="11" style="6"/>
    <col min="4886" max="4886" width="25.140625" style="6" customWidth="1"/>
    <col min="4887" max="4887" width="25.42578125" style="6" customWidth="1"/>
    <col min="4888" max="4888" width="26.7109375" style="6" customWidth="1"/>
    <col min="4889" max="5120" width="11" style="6"/>
    <col min="5121" max="5121" width="13.85546875" style="6" customWidth="1"/>
    <col min="5122" max="5122" width="11.7109375" style="6" customWidth="1"/>
    <col min="5123" max="5133" width="11" style="6"/>
    <col min="5134" max="5134" width="12.5703125" style="6" customWidth="1"/>
    <col min="5135" max="5141" width="11" style="6"/>
    <col min="5142" max="5142" width="25.140625" style="6" customWidth="1"/>
    <col min="5143" max="5143" width="25.42578125" style="6" customWidth="1"/>
    <col min="5144" max="5144" width="26.7109375" style="6" customWidth="1"/>
    <col min="5145" max="5376" width="11" style="6"/>
    <col min="5377" max="5377" width="13.85546875" style="6" customWidth="1"/>
    <col min="5378" max="5378" width="11.7109375" style="6" customWidth="1"/>
    <col min="5379" max="5389" width="11" style="6"/>
    <col min="5390" max="5390" width="12.5703125" style="6" customWidth="1"/>
    <col min="5391" max="5397" width="11" style="6"/>
    <col min="5398" max="5398" width="25.140625" style="6" customWidth="1"/>
    <col min="5399" max="5399" width="25.42578125" style="6" customWidth="1"/>
    <col min="5400" max="5400" width="26.7109375" style="6" customWidth="1"/>
    <col min="5401" max="5632" width="11" style="6"/>
    <col min="5633" max="5633" width="13.85546875" style="6" customWidth="1"/>
    <col min="5634" max="5634" width="11.7109375" style="6" customWidth="1"/>
    <col min="5635" max="5645" width="11" style="6"/>
    <col min="5646" max="5646" width="12.5703125" style="6" customWidth="1"/>
    <col min="5647" max="5653" width="11" style="6"/>
    <col min="5654" max="5654" width="25.140625" style="6" customWidth="1"/>
    <col min="5655" max="5655" width="25.42578125" style="6" customWidth="1"/>
    <col min="5656" max="5656" width="26.7109375" style="6" customWidth="1"/>
    <col min="5657" max="5888" width="11" style="6"/>
    <col min="5889" max="5889" width="13.85546875" style="6" customWidth="1"/>
    <col min="5890" max="5890" width="11.7109375" style="6" customWidth="1"/>
    <col min="5891" max="5901" width="11" style="6"/>
    <col min="5902" max="5902" width="12.5703125" style="6" customWidth="1"/>
    <col min="5903" max="5909" width="11" style="6"/>
    <col min="5910" max="5910" width="25.140625" style="6" customWidth="1"/>
    <col min="5911" max="5911" width="25.42578125" style="6" customWidth="1"/>
    <col min="5912" max="5912" width="26.7109375" style="6" customWidth="1"/>
    <col min="5913" max="6144" width="11" style="6"/>
    <col min="6145" max="6145" width="13.85546875" style="6" customWidth="1"/>
    <col min="6146" max="6146" width="11.7109375" style="6" customWidth="1"/>
    <col min="6147" max="6157" width="11" style="6"/>
    <col min="6158" max="6158" width="12.5703125" style="6" customWidth="1"/>
    <col min="6159" max="6165" width="11" style="6"/>
    <col min="6166" max="6166" width="25.140625" style="6" customWidth="1"/>
    <col min="6167" max="6167" width="25.42578125" style="6" customWidth="1"/>
    <col min="6168" max="6168" width="26.7109375" style="6" customWidth="1"/>
    <col min="6169" max="6400" width="11" style="6"/>
    <col min="6401" max="6401" width="13.85546875" style="6" customWidth="1"/>
    <col min="6402" max="6402" width="11.7109375" style="6" customWidth="1"/>
    <col min="6403" max="6413" width="11" style="6"/>
    <col min="6414" max="6414" width="12.5703125" style="6" customWidth="1"/>
    <col min="6415" max="6421" width="11" style="6"/>
    <col min="6422" max="6422" width="25.140625" style="6" customWidth="1"/>
    <col min="6423" max="6423" width="25.42578125" style="6" customWidth="1"/>
    <col min="6424" max="6424" width="26.7109375" style="6" customWidth="1"/>
    <col min="6425" max="6656" width="11" style="6"/>
    <col min="6657" max="6657" width="13.85546875" style="6" customWidth="1"/>
    <col min="6658" max="6658" width="11.7109375" style="6" customWidth="1"/>
    <col min="6659" max="6669" width="11" style="6"/>
    <col min="6670" max="6670" width="12.5703125" style="6" customWidth="1"/>
    <col min="6671" max="6677" width="11" style="6"/>
    <col min="6678" max="6678" width="25.140625" style="6" customWidth="1"/>
    <col min="6679" max="6679" width="25.42578125" style="6" customWidth="1"/>
    <col min="6680" max="6680" width="26.7109375" style="6" customWidth="1"/>
    <col min="6681" max="6912" width="11" style="6"/>
    <col min="6913" max="6913" width="13.85546875" style="6" customWidth="1"/>
    <col min="6914" max="6914" width="11.7109375" style="6" customWidth="1"/>
    <col min="6915" max="6925" width="11" style="6"/>
    <col min="6926" max="6926" width="12.5703125" style="6" customWidth="1"/>
    <col min="6927" max="6933" width="11" style="6"/>
    <col min="6934" max="6934" width="25.140625" style="6" customWidth="1"/>
    <col min="6935" max="6935" width="25.42578125" style="6" customWidth="1"/>
    <col min="6936" max="6936" width="26.7109375" style="6" customWidth="1"/>
    <col min="6937" max="7168" width="11" style="6"/>
    <col min="7169" max="7169" width="13.85546875" style="6" customWidth="1"/>
    <col min="7170" max="7170" width="11.7109375" style="6" customWidth="1"/>
    <col min="7171" max="7181" width="11" style="6"/>
    <col min="7182" max="7182" width="12.5703125" style="6" customWidth="1"/>
    <col min="7183" max="7189" width="11" style="6"/>
    <col min="7190" max="7190" width="25.140625" style="6" customWidth="1"/>
    <col min="7191" max="7191" width="25.42578125" style="6" customWidth="1"/>
    <col min="7192" max="7192" width="26.7109375" style="6" customWidth="1"/>
    <col min="7193" max="7424" width="11" style="6"/>
    <col min="7425" max="7425" width="13.85546875" style="6" customWidth="1"/>
    <col min="7426" max="7426" width="11.7109375" style="6" customWidth="1"/>
    <col min="7427" max="7437" width="11" style="6"/>
    <col min="7438" max="7438" width="12.5703125" style="6" customWidth="1"/>
    <col min="7439" max="7445" width="11" style="6"/>
    <col min="7446" max="7446" width="25.140625" style="6" customWidth="1"/>
    <col min="7447" max="7447" width="25.42578125" style="6" customWidth="1"/>
    <col min="7448" max="7448" width="26.7109375" style="6" customWidth="1"/>
    <col min="7449" max="7680" width="11" style="6"/>
    <col min="7681" max="7681" width="13.85546875" style="6" customWidth="1"/>
    <col min="7682" max="7682" width="11.7109375" style="6" customWidth="1"/>
    <col min="7683" max="7693" width="11" style="6"/>
    <col min="7694" max="7694" width="12.5703125" style="6" customWidth="1"/>
    <col min="7695" max="7701" width="11" style="6"/>
    <col min="7702" max="7702" width="25.140625" style="6" customWidth="1"/>
    <col min="7703" max="7703" width="25.42578125" style="6" customWidth="1"/>
    <col min="7704" max="7704" width="26.7109375" style="6" customWidth="1"/>
    <col min="7705" max="7936" width="11" style="6"/>
    <col min="7937" max="7937" width="13.85546875" style="6" customWidth="1"/>
    <col min="7938" max="7938" width="11.7109375" style="6" customWidth="1"/>
    <col min="7939" max="7949" width="11" style="6"/>
    <col min="7950" max="7950" width="12.5703125" style="6" customWidth="1"/>
    <col min="7951" max="7957" width="11" style="6"/>
    <col min="7958" max="7958" width="25.140625" style="6" customWidth="1"/>
    <col min="7959" max="7959" width="25.42578125" style="6" customWidth="1"/>
    <col min="7960" max="7960" width="26.7109375" style="6" customWidth="1"/>
    <col min="7961" max="8192" width="11" style="6"/>
    <col min="8193" max="8193" width="13.85546875" style="6" customWidth="1"/>
    <col min="8194" max="8194" width="11.7109375" style="6" customWidth="1"/>
    <col min="8195" max="8205" width="11" style="6"/>
    <col min="8206" max="8206" width="12.5703125" style="6" customWidth="1"/>
    <col min="8207" max="8213" width="11" style="6"/>
    <col min="8214" max="8214" width="25.140625" style="6" customWidth="1"/>
    <col min="8215" max="8215" width="25.42578125" style="6" customWidth="1"/>
    <col min="8216" max="8216" width="26.7109375" style="6" customWidth="1"/>
    <col min="8217" max="8448" width="11" style="6"/>
    <col min="8449" max="8449" width="13.85546875" style="6" customWidth="1"/>
    <col min="8450" max="8450" width="11.7109375" style="6" customWidth="1"/>
    <col min="8451" max="8461" width="11" style="6"/>
    <col min="8462" max="8462" width="12.5703125" style="6" customWidth="1"/>
    <col min="8463" max="8469" width="11" style="6"/>
    <col min="8470" max="8470" width="25.140625" style="6" customWidth="1"/>
    <col min="8471" max="8471" width="25.42578125" style="6" customWidth="1"/>
    <col min="8472" max="8472" width="26.7109375" style="6" customWidth="1"/>
    <col min="8473" max="8704" width="11" style="6"/>
    <col min="8705" max="8705" width="13.85546875" style="6" customWidth="1"/>
    <col min="8706" max="8706" width="11.7109375" style="6" customWidth="1"/>
    <col min="8707" max="8717" width="11" style="6"/>
    <col min="8718" max="8718" width="12.5703125" style="6" customWidth="1"/>
    <col min="8719" max="8725" width="11" style="6"/>
    <col min="8726" max="8726" width="25.140625" style="6" customWidth="1"/>
    <col min="8727" max="8727" width="25.42578125" style="6" customWidth="1"/>
    <col min="8728" max="8728" width="26.7109375" style="6" customWidth="1"/>
    <col min="8729" max="8960" width="11" style="6"/>
    <col min="8961" max="8961" width="13.85546875" style="6" customWidth="1"/>
    <col min="8962" max="8962" width="11.7109375" style="6" customWidth="1"/>
    <col min="8963" max="8973" width="11" style="6"/>
    <col min="8974" max="8974" width="12.5703125" style="6" customWidth="1"/>
    <col min="8975" max="8981" width="11" style="6"/>
    <col min="8982" max="8982" width="25.140625" style="6" customWidth="1"/>
    <col min="8983" max="8983" width="25.42578125" style="6" customWidth="1"/>
    <col min="8984" max="8984" width="26.7109375" style="6" customWidth="1"/>
    <col min="8985" max="9216" width="11" style="6"/>
    <col min="9217" max="9217" width="13.85546875" style="6" customWidth="1"/>
    <col min="9218" max="9218" width="11.7109375" style="6" customWidth="1"/>
    <col min="9219" max="9229" width="11" style="6"/>
    <col min="9230" max="9230" width="12.5703125" style="6" customWidth="1"/>
    <col min="9231" max="9237" width="11" style="6"/>
    <col min="9238" max="9238" width="25.140625" style="6" customWidth="1"/>
    <col min="9239" max="9239" width="25.42578125" style="6" customWidth="1"/>
    <col min="9240" max="9240" width="26.7109375" style="6" customWidth="1"/>
    <col min="9241" max="9472" width="11" style="6"/>
    <col min="9473" max="9473" width="13.85546875" style="6" customWidth="1"/>
    <col min="9474" max="9474" width="11.7109375" style="6" customWidth="1"/>
    <col min="9475" max="9485" width="11" style="6"/>
    <col min="9486" max="9486" width="12.5703125" style="6" customWidth="1"/>
    <col min="9487" max="9493" width="11" style="6"/>
    <col min="9494" max="9494" width="25.140625" style="6" customWidth="1"/>
    <col min="9495" max="9495" width="25.42578125" style="6" customWidth="1"/>
    <col min="9496" max="9496" width="26.7109375" style="6" customWidth="1"/>
    <col min="9497" max="9728" width="11" style="6"/>
    <col min="9729" max="9729" width="13.85546875" style="6" customWidth="1"/>
    <col min="9730" max="9730" width="11.7109375" style="6" customWidth="1"/>
    <col min="9731" max="9741" width="11" style="6"/>
    <col min="9742" max="9742" width="12.5703125" style="6" customWidth="1"/>
    <col min="9743" max="9749" width="11" style="6"/>
    <col min="9750" max="9750" width="25.140625" style="6" customWidth="1"/>
    <col min="9751" max="9751" width="25.42578125" style="6" customWidth="1"/>
    <col min="9752" max="9752" width="26.7109375" style="6" customWidth="1"/>
    <col min="9753" max="9984" width="11" style="6"/>
    <col min="9985" max="9985" width="13.85546875" style="6" customWidth="1"/>
    <col min="9986" max="9986" width="11.7109375" style="6" customWidth="1"/>
    <col min="9987" max="9997" width="11" style="6"/>
    <col min="9998" max="9998" width="12.5703125" style="6" customWidth="1"/>
    <col min="9999" max="10005" width="11" style="6"/>
    <col min="10006" max="10006" width="25.140625" style="6" customWidth="1"/>
    <col min="10007" max="10007" width="25.42578125" style="6" customWidth="1"/>
    <col min="10008" max="10008" width="26.7109375" style="6" customWidth="1"/>
    <col min="10009" max="10240" width="11" style="6"/>
    <col min="10241" max="10241" width="13.85546875" style="6" customWidth="1"/>
    <col min="10242" max="10242" width="11.7109375" style="6" customWidth="1"/>
    <col min="10243" max="10253" width="11" style="6"/>
    <col min="10254" max="10254" width="12.5703125" style="6" customWidth="1"/>
    <col min="10255" max="10261" width="11" style="6"/>
    <col min="10262" max="10262" width="25.140625" style="6" customWidth="1"/>
    <col min="10263" max="10263" width="25.42578125" style="6" customWidth="1"/>
    <col min="10264" max="10264" width="26.7109375" style="6" customWidth="1"/>
    <col min="10265" max="10496" width="11" style="6"/>
    <col min="10497" max="10497" width="13.85546875" style="6" customWidth="1"/>
    <col min="10498" max="10498" width="11.7109375" style="6" customWidth="1"/>
    <col min="10499" max="10509" width="11" style="6"/>
    <col min="10510" max="10510" width="12.5703125" style="6" customWidth="1"/>
    <col min="10511" max="10517" width="11" style="6"/>
    <col min="10518" max="10518" width="25.140625" style="6" customWidth="1"/>
    <col min="10519" max="10519" width="25.42578125" style="6" customWidth="1"/>
    <col min="10520" max="10520" width="26.7109375" style="6" customWidth="1"/>
    <col min="10521" max="10752" width="11" style="6"/>
    <col min="10753" max="10753" width="13.85546875" style="6" customWidth="1"/>
    <col min="10754" max="10754" width="11.7109375" style="6" customWidth="1"/>
    <col min="10755" max="10765" width="11" style="6"/>
    <col min="10766" max="10766" width="12.5703125" style="6" customWidth="1"/>
    <col min="10767" max="10773" width="11" style="6"/>
    <col min="10774" max="10774" width="25.140625" style="6" customWidth="1"/>
    <col min="10775" max="10775" width="25.42578125" style="6" customWidth="1"/>
    <col min="10776" max="10776" width="26.7109375" style="6" customWidth="1"/>
    <col min="10777" max="11008" width="11" style="6"/>
    <col min="11009" max="11009" width="13.85546875" style="6" customWidth="1"/>
    <col min="11010" max="11010" width="11.7109375" style="6" customWidth="1"/>
    <col min="11011" max="11021" width="11" style="6"/>
    <col min="11022" max="11022" width="12.5703125" style="6" customWidth="1"/>
    <col min="11023" max="11029" width="11" style="6"/>
    <col min="11030" max="11030" width="25.140625" style="6" customWidth="1"/>
    <col min="11031" max="11031" width="25.42578125" style="6" customWidth="1"/>
    <col min="11032" max="11032" width="26.7109375" style="6" customWidth="1"/>
    <col min="11033" max="11264" width="11" style="6"/>
    <col min="11265" max="11265" width="13.85546875" style="6" customWidth="1"/>
    <col min="11266" max="11266" width="11.7109375" style="6" customWidth="1"/>
    <col min="11267" max="11277" width="11" style="6"/>
    <col min="11278" max="11278" width="12.5703125" style="6" customWidth="1"/>
    <col min="11279" max="11285" width="11" style="6"/>
    <col min="11286" max="11286" width="25.140625" style="6" customWidth="1"/>
    <col min="11287" max="11287" width="25.42578125" style="6" customWidth="1"/>
    <col min="11288" max="11288" width="26.7109375" style="6" customWidth="1"/>
    <col min="11289" max="11520" width="11" style="6"/>
    <col min="11521" max="11521" width="13.85546875" style="6" customWidth="1"/>
    <col min="11522" max="11522" width="11.7109375" style="6" customWidth="1"/>
    <col min="11523" max="11533" width="11" style="6"/>
    <col min="11534" max="11534" width="12.5703125" style="6" customWidth="1"/>
    <col min="11535" max="11541" width="11" style="6"/>
    <col min="11542" max="11542" width="25.140625" style="6" customWidth="1"/>
    <col min="11543" max="11543" width="25.42578125" style="6" customWidth="1"/>
    <col min="11544" max="11544" width="26.7109375" style="6" customWidth="1"/>
    <col min="11545" max="11776" width="11" style="6"/>
    <col min="11777" max="11777" width="13.85546875" style="6" customWidth="1"/>
    <col min="11778" max="11778" width="11.7109375" style="6" customWidth="1"/>
    <col min="11779" max="11789" width="11" style="6"/>
    <col min="11790" max="11790" width="12.5703125" style="6" customWidth="1"/>
    <col min="11791" max="11797" width="11" style="6"/>
    <col min="11798" max="11798" width="25.140625" style="6" customWidth="1"/>
    <col min="11799" max="11799" width="25.42578125" style="6" customWidth="1"/>
    <col min="11800" max="11800" width="26.7109375" style="6" customWidth="1"/>
    <col min="11801" max="12032" width="11" style="6"/>
    <col min="12033" max="12033" width="13.85546875" style="6" customWidth="1"/>
    <col min="12034" max="12034" width="11.7109375" style="6" customWidth="1"/>
    <col min="12035" max="12045" width="11" style="6"/>
    <col min="12046" max="12046" width="12.5703125" style="6" customWidth="1"/>
    <col min="12047" max="12053" width="11" style="6"/>
    <col min="12054" max="12054" width="25.140625" style="6" customWidth="1"/>
    <col min="12055" max="12055" width="25.42578125" style="6" customWidth="1"/>
    <col min="12056" max="12056" width="26.7109375" style="6" customWidth="1"/>
    <col min="12057" max="12288" width="11" style="6"/>
    <col min="12289" max="12289" width="13.85546875" style="6" customWidth="1"/>
    <col min="12290" max="12290" width="11.7109375" style="6" customWidth="1"/>
    <col min="12291" max="12301" width="11" style="6"/>
    <col min="12302" max="12302" width="12.5703125" style="6" customWidth="1"/>
    <col min="12303" max="12309" width="11" style="6"/>
    <col min="12310" max="12310" width="25.140625" style="6" customWidth="1"/>
    <col min="12311" max="12311" width="25.42578125" style="6" customWidth="1"/>
    <col min="12312" max="12312" width="26.7109375" style="6" customWidth="1"/>
    <col min="12313" max="12544" width="11" style="6"/>
    <col min="12545" max="12545" width="13.85546875" style="6" customWidth="1"/>
    <col min="12546" max="12546" width="11.7109375" style="6" customWidth="1"/>
    <col min="12547" max="12557" width="11" style="6"/>
    <col min="12558" max="12558" width="12.5703125" style="6" customWidth="1"/>
    <col min="12559" max="12565" width="11" style="6"/>
    <col min="12566" max="12566" width="25.140625" style="6" customWidth="1"/>
    <col min="12567" max="12567" width="25.42578125" style="6" customWidth="1"/>
    <col min="12568" max="12568" width="26.7109375" style="6" customWidth="1"/>
    <col min="12569" max="12800" width="11" style="6"/>
    <col min="12801" max="12801" width="13.85546875" style="6" customWidth="1"/>
    <col min="12802" max="12802" width="11.7109375" style="6" customWidth="1"/>
    <col min="12803" max="12813" width="11" style="6"/>
    <col min="12814" max="12814" width="12.5703125" style="6" customWidth="1"/>
    <col min="12815" max="12821" width="11" style="6"/>
    <col min="12822" max="12822" width="25.140625" style="6" customWidth="1"/>
    <col min="12823" max="12823" width="25.42578125" style="6" customWidth="1"/>
    <col min="12824" max="12824" width="26.7109375" style="6" customWidth="1"/>
    <col min="12825" max="13056" width="11" style="6"/>
    <col min="13057" max="13057" width="13.85546875" style="6" customWidth="1"/>
    <col min="13058" max="13058" width="11.7109375" style="6" customWidth="1"/>
    <col min="13059" max="13069" width="11" style="6"/>
    <col min="13070" max="13070" width="12.5703125" style="6" customWidth="1"/>
    <col min="13071" max="13077" width="11" style="6"/>
    <col min="13078" max="13078" width="25.140625" style="6" customWidth="1"/>
    <col min="13079" max="13079" width="25.42578125" style="6" customWidth="1"/>
    <col min="13080" max="13080" width="26.7109375" style="6" customWidth="1"/>
    <col min="13081" max="13312" width="11" style="6"/>
    <col min="13313" max="13313" width="13.85546875" style="6" customWidth="1"/>
    <col min="13314" max="13314" width="11.7109375" style="6" customWidth="1"/>
    <col min="13315" max="13325" width="11" style="6"/>
    <col min="13326" max="13326" width="12.5703125" style="6" customWidth="1"/>
    <col min="13327" max="13333" width="11" style="6"/>
    <col min="13334" max="13334" width="25.140625" style="6" customWidth="1"/>
    <col min="13335" max="13335" width="25.42578125" style="6" customWidth="1"/>
    <col min="13336" max="13336" width="26.7109375" style="6" customWidth="1"/>
    <col min="13337" max="13568" width="11" style="6"/>
    <col min="13569" max="13569" width="13.85546875" style="6" customWidth="1"/>
    <col min="13570" max="13570" width="11.7109375" style="6" customWidth="1"/>
    <col min="13571" max="13581" width="11" style="6"/>
    <col min="13582" max="13582" width="12.5703125" style="6" customWidth="1"/>
    <col min="13583" max="13589" width="11" style="6"/>
    <col min="13590" max="13590" width="25.140625" style="6" customWidth="1"/>
    <col min="13591" max="13591" width="25.42578125" style="6" customWidth="1"/>
    <col min="13592" max="13592" width="26.7109375" style="6" customWidth="1"/>
    <col min="13593" max="13824" width="11" style="6"/>
    <col min="13825" max="13825" width="13.85546875" style="6" customWidth="1"/>
    <col min="13826" max="13826" width="11.7109375" style="6" customWidth="1"/>
    <col min="13827" max="13837" width="11" style="6"/>
    <col min="13838" max="13838" width="12.5703125" style="6" customWidth="1"/>
    <col min="13839" max="13845" width="11" style="6"/>
    <col min="13846" max="13846" width="25.140625" style="6" customWidth="1"/>
    <col min="13847" max="13847" width="25.42578125" style="6" customWidth="1"/>
    <col min="13848" max="13848" width="26.7109375" style="6" customWidth="1"/>
    <col min="13849" max="14080" width="11" style="6"/>
    <col min="14081" max="14081" width="13.85546875" style="6" customWidth="1"/>
    <col min="14082" max="14082" width="11.7109375" style="6" customWidth="1"/>
    <col min="14083" max="14093" width="11" style="6"/>
    <col min="14094" max="14094" width="12.5703125" style="6" customWidth="1"/>
    <col min="14095" max="14101" width="11" style="6"/>
    <col min="14102" max="14102" width="25.140625" style="6" customWidth="1"/>
    <col min="14103" max="14103" width="25.42578125" style="6" customWidth="1"/>
    <col min="14104" max="14104" width="26.7109375" style="6" customWidth="1"/>
    <col min="14105" max="14336" width="11" style="6"/>
    <col min="14337" max="14337" width="13.85546875" style="6" customWidth="1"/>
    <col min="14338" max="14338" width="11.7109375" style="6" customWidth="1"/>
    <col min="14339" max="14349" width="11" style="6"/>
    <col min="14350" max="14350" width="12.5703125" style="6" customWidth="1"/>
    <col min="14351" max="14357" width="11" style="6"/>
    <col min="14358" max="14358" width="25.140625" style="6" customWidth="1"/>
    <col min="14359" max="14359" width="25.42578125" style="6" customWidth="1"/>
    <col min="14360" max="14360" width="26.7109375" style="6" customWidth="1"/>
    <col min="14361" max="14592" width="11" style="6"/>
    <col min="14593" max="14593" width="13.85546875" style="6" customWidth="1"/>
    <col min="14594" max="14594" width="11.7109375" style="6" customWidth="1"/>
    <col min="14595" max="14605" width="11" style="6"/>
    <col min="14606" max="14606" width="12.5703125" style="6" customWidth="1"/>
    <col min="14607" max="14613" width="11" style="6"/>
    <col min="14614" max="14614" width="25.140625" style="6" customWidth="1"/>
    <col min="14615" max="14615" width="25.42578125" style="6" customWidth="1"/>
    <col min="14616" max="14616" width="26.7109375" style="6" customWidth="1"/>
    <col min="14617" max="14848" width="11" style="6"/>
    <col min="14849" max="14849" width="13.85546875" style="6" customWidth="1"/>
    <col min="14850" max="14850" width="11.7109375" style="6" customWidth="1"/>
    <col min="14851" max="14861" width="11" style="6"/>
    <col min="14862" max="14862" width="12.5703125" style="6" customWidth="1"/>
    <col min="14863" max="14869" width="11" style="6"/>
    <col min="14870" max="14870" width="25.140625" style="6" customWidth="1"/>
    <col min="14871" max="14871" width="25.42578125" style="6" customWidth="1"/>
    <col min="14872" max="14872" width="26.7109375" style="6" customWidth="1"/>
    <col min="14873" max="15104" width="11" style="6"/>
    <col min="15105" max="15105" width="13.85546875" style="6" customWidth="1"/>
    <col min="15106" max="15106" width="11.7109375" style="6" customWidth="1"/>
    <col min="15107" max="15117" width="11" style="6"/>
    <col min="15118" max="15118" width="12.5703125" style="6" customWidth="1"/>
    <col min="15119" max="15125" width="11" style="6"/>
    <col min="15126" max="15126" width="25.140625" style="6" customWidth="1"/>
    <col min="15127" max="15127" width="25.42578125" style="6" customWidth="1"/>
    <col min="15128" max="15128" width="26.7109375" style="6" customWidth="1"/>
    <col min="15129" max="15360" width="11" style="6"/>
    <col min="15361" max="15361" width="13.85546875" style="6" customWidth="1"/>
    <col min="15362" max="15362" width="11.7109375" style="6" customWidth="1"/>
    <col min="15363" max="15373" width="11" style="6"/>
    <col min="15374" max="15374" width="12.5703125" style="6" customWidth="1"/>
    <col min="15375" max="15381" width="11" style="6"/>
    <col min="15382" max="15382" width="25.140625" style="6" customWidth="1"/>
    <col min="15383" max="15383" width="25.42578125" style="6" customWidth="1"/>
    <col min="15384" max="15384" width="26.7109375" style="6" customWidth="1"/>
    <col min="15385" max="15616" width="11" style="6"/>
    <col min="15617" max="15617" width="13.85546875" style="6" customWidth="1"/>
    <col min="15618" max="15618" width="11.7109375" style="6" customWidth="1"/>
    <col min="15619" max="15629" width="11" style="6"/>
    <col min="15630" max="15630" width="12.5703125" style="6" customWidth="1"/>
    <col min="15631" max="15637" width="11" style="6"/>
    <col min="15638" max="15638" width="25.140625" style="6" customWidth="1"/>
    <col min="15639" max="15639" width="25.42578125" style="6" customWidth="1"/>
    <col min="15640" max="15640" width="26.7109375" style="6" customWidth="1"/>
    <col min="15641" max="15872" width="11" style="6"/>
    <col min="15873" max="15873" width="13.85546875" style="6" customWidth="1"/>
    <col min="15874" max="15874" width="11.7109375" style="6" customWidth="1"/>
    <col min="15875" max="15885" width="11" style="6"/>
    <col min="15886" max="15886" width="12.5703125" style="6" customWidth="1"/>
    <col min="15887" max="15893" width="11" style="6"/>
    <col min="15894" max="15894" width="25.140625" style="6" customWidth="1"/>
    <col min="15895" max="15895" width="25.42578125" style="6" customWidth="1"/>
    <col min="15896" max="15896" width="26.7109375" style="6" customWidth="1"/>
    <col min="15897" max="16128" width="11" style="6"/>
    <col min="16129" max="16129" width="13.85546875" style="6" customWidth="1"/>
    <col min="16130" max="16130" width="11.7109375" style="6" customWidth="1"/>
    <col min="16131" max="16141" width="11" style="6"/>
    <col min="16142" max="16142" width="12.5703125" style="6" customWidth="1"/>
    <col min="16143" max="16149" width="11" style="6"/>
    <col min="16150" max="16150" width="25.140625" style="6" customWidth="1"/>
    <col min="16151" max="16151" width="25.42578125" style="6" customWidth="1"/>
    <col min="16152" max="16152" width="26.7109375" style="6" customWidth="1"/>
    <col min="16153" max="16384" width="11" style="6"/>
  </cols>
  <sheetData>
    <row r="1" spans="1:28" x14ac:dyDescent="0.15">
      <c r="A1" s="5" t="s">
        <v>15</v>
      </c>
      <c r="V1" s="5"/>
    </row>
    <row r="2" spans="1:28" x14ac:dyDescent="0.15">
      <c r="A2" s="6" t="s">
        <v>16</v>
      </c>
      <c r="U2" s="7" t="s">
        <v>17</v>
      </c>
      <c r="V2" s="5"/>
    </row>
    <row r="3" spans="1:28" x14ac:dyDescent="0.15">
      <c r="B3" s="8" t="s">
        <v>18</v>
      </c>
      <c r="C3" s="8" t="s">
        <v>19</v>
      </c>
      <c r="D3" s="8" t="s">
        <v>20</v>
      </c>
      <c r="E3" s="8" t="s">
        <v>21</v>
      </c>
      <c r="F3" s="8" t="s">
        <v>22</v>
      </c>
      <c r="G3" s="8" t="s">
        <v>23</v>
      </c>
      <c r="H3" s="8" t="s">
        <v>24</v>
      </c>
      <c r="I3" s="8" t="s">
        <v>25</v>
      </c>
      <c r="J3" s="8"/>
      <c r="K3" s="8" t="s">
        <v>26</v>
      </c>
      <c r="L3" s="8" t="s">
        <v>27</v>
      </c>
      <c r="M3" s="8" t="s">
        <v>28</v>
      </c>
      <c r="N3" s="8" t="s">
        <v>29</v>
      </c>
      <c r="O3" s="8" t="s">
        <v>30</v>
      </c>
      <c r="P3" s="8" t="s">
        <v>31</v>
      </c>
      <c r="Q3" s="8" t="s">
        <v>32</v>
      </c>
      <c r="R3" s="8" t="s">
        <v>33</v>
      </c>
      <c r="S3" s="8" t="s">
        <v>34</v>
      </c>
      <c r="T3" s="8" t="s">
        <v>35</v>
      </c>
      <c r="U3" s="8" t="s">
        <v>36</v>
      </c>
      <c r="V3" s="9" t="s">
        <v>37</v>
      </c>
      <c r="W3" s="10" t="s">
        <v>38</v>
      </c>
      <c r="X3" s="11"/>
      <c r="Y3" s="11"/>
      <c r="Z3" s="11"/>
    </row>
    <row r="4" spans="1:28" x14ac:dyDescent="0.15">
      <c r="B4" s="8" t="s">
        <v>39</v>
      </c>
      <c r="C4" s="8" t="s">
        <v>40</v>
      </c>
      <c r="D4" s="8" t="s">
        <v>41</v>
      </c>
      <c r="E4" s="8" t="s">
        <v>42</v>
      </c>
      <c r="F4" s="8" t="s">
        <v>43</v>
      </c>
      <c r="G4" s="8" t="s">
        <v>44</v>
      </c>
      <c r="H4" s="8" t="s">
        <v>45</v>
      </c>
      <c r="I4" s="6" t="s">
        <v>46</v>
      </c>
      <c r="J4" s="8"/>
      <c r="K4" s="8" t="s">
        <v>26</v>
      </c>
      <c r="L4" s="8" t="s">
        <v>47</v>
      </c>
      <c r="M4" s="8" t="s">
        <v>47</v>
      </c>
      <c r="N4" s="8" t="s">
        <v>47</v>
      </c>
      <c r="O4" s="8" t="s">
        <v>30</v>
      </c>
      <c r="P4" s="8" t="s">
        <v>48</v>
      </c>
      <c r="Q4" s="8"/>
      <c r="R4" s="8" t="s">
        <v>33</v>
      </c>
      <c r="S4" s="8" t="s">
        <v>49</v>
      </c>
      <c r="T4" s="8" t="s">
        <v>50</v>
      </c>
      <c r="U4" s="8" t="s">
        <v>49</v>
      </c>
      <c r="V4" s="8"/>
      <c r="W4" s="8"/>
    </row>
    <row r="5" spans="1:28" x14ac:dyDescent="0.15">
      <c r="B5" s="8" t="s">
        <v>51</v>
      </c>
      <c r="C5" s="8" t="s">
        <v>52</v>
      </c>
      <c r="D5" s="8" t="s">
        <v>52</v>
      </c>
      <c r="E5" s="8" t="s">
        <v>53</v>
      </c>
      <c r="F5" s="8" t="s">
        <v>54</v>
      </c>
      <c r="G5" s="8" t="s">
        <v>49</v>
      </c>
      <c r="H5" s="8" t="s">
        <v>42</v>
      </c>
      <c r="I5" s="6" t="s">
        <v>55</v>
      </c>
      <c r="J5" s="8"/>
      <c r="K5" s="8" t="s">
        <v>56</v>
      </c>
      <c r="L5" s="8" t="s">
        <v>57</v>
      </c>
      <c r="M5" s="8" t="s">
        <v>57</v>
      </c>
      <c r="N5" s="8" t="s">
        <v>57</v>
      </c>
      <c r="O5" s="8" t="s">
        <v>39</v>
      </c>
      <c r="P5" s="8" t="s">
        <v>39</v>
      </c>
      <c r="Q5" s="8"/>
      <c r="R5" s="8" t="s">
        <v>41</v>
      </c>
      <c r="S5" s="8" t="s">
        <v>41</v>
      </c>
      <c r="T5" s="8" t="s">
        <v>58</v>
      </c>
      <c r="U5" s="8" t="s">
        <v>41</v>
      </c>
      <c r="V5" s="8"/>
      <c r="W5" s="8"/>
    </row>
    <row r="6" spans="1:28" x14ac:dyDescent="0.15">
      <c r="B6" s="8" t="s">
        <v>56</v>
      </c>
      <c r="C6" s="8" t="s">
        <v>59</v>
      </c>
      <c r="D6" s="8" t="s">
        <v>59</v>
      </c>
      <c r="E6" s="8" t="s">
        <v>60</v>
      </c>
      <c r="F6" s="8" t="s">
        <v>61</v>
      </c>
      <c r="G6" s="8" t="s">
        <v>62</v>
      </c>
      <c r="H6" s="8" t="s">
        <v>53</v>
      </c>
      <c r="I6" s="6" t="s">
        <v>63</v>
      </c>
      <c r="J6" s="8"/>
      <c r="K6" s="8" t="s">
        <v>49</v>
      </c>
      <c r="L6" s="8" t="s">
        <v>64</v>
      </c>
      <c r="M6" s="8" t="s">
        <v>64</v>
      </c>
      <c r="N6" s="8" t="s">
        <v>64</v>
      </c>
      <c r="O6" s="8" t="s">
        <v>65</v>
      </c>
      <c r="P6" s="8" t="s">
        <v>51</v>
      </c>
      <c r="Q6" s="8"/>
      <c r="R6" s="8"/>
      <c r="S6" s="8" t="s">
        <v>66</v>
      </c>
      <c r="T6" s="8" t="s">
        <v>67</v>
      </c>
      <c r="U6" s="8" t="s">
        <v>66</v>
      </c>
      <c r="V6" s="8"/>
      <c r="W6" s="8"/>
    </row>
    <row r="7" spans="1:28" x14ac:dyDescent="0.15">
      <c r="B7" s="8" t="s">
        <v>49</v>
      </c>
      <c r="C7" s="8" t="s">
        <v>62</v>
      </c>
      <c r="D7" s="8" t="s">
        <v>62</v>
      </c>
      <c r="E7" s="8"/>
      <c r="F7" s="8" t="s">
        <v>68</v>
      </c>
      <c r="G7" s="8"/>
      <c r="H7" s="8" t="s">
        <v>60</v>
      </c>
      <c r="I7" s="6" t="s">
        <v>69</v>
      </c>
      <c r="J7" s="8"/>
      <c r="K7" s="8"/>
      <c r="L7" s="8" t="s">
        <v>40</v>
      </c>
      <c r="M7" s="8" t="s">
        <v>40</v>
      </c>
      <c r="N7" s="8" t="s">
        <v>40</v>
      </c>
      <c r="O7" s="8"/>
      <c r="P7" s="8"/>
      <c r="Q7" s="8"/>
      <c r="R7" s="8"/>
      <c r="S7" s="8" t="s">
        <v>42</v>
      </c>
      <c r="T7" s="8" t="s">
        <v>45</v>
      </c>
      <c r="U7" s="8" t="s">
        <v>50</v>
      </c>
      <c r="V7" s="8"/>
      <c r="W7" s="8"/>
    </row>
    <row r="8" spans="1:28" x14ac:dyDescent="0.15">
      <c r="B8" s="8" t="s">
        <v>62</v>
      </c>
      <c r="C8" s="8"/>
      <c r="D8" s="8"/>
      <c r="E8" s="8"/>
      <c r="F8" s="8" t="s">
        <v>70</v>
      </c>
      <c r="G8" s="8"/>
      <c r="H8" s="8"/>
      <c r="I8" s="6" t="s">
        <v>63</v>
      </c>
      <c r="J8" s="8"/>
      <c r="K8" s="8"/>
      <c r="L8" s="8" t="s">
        <v>71</v>
      </c>
      <c r="M8" s="8" t="s">
        <v>72</v>
      </c>
      <c r="N8" s="8" t="s">
        <v>73</v>
      </c>
      <c r="O8" s="8"/>
      <c r="P8" s="8"/>
      <c r="Q8" s="8"/>
      <c r="R8" s="8"/>
      <c r="S8" s="8" t="s">
        <v>41</v>
      </c>
      <c r="T8" s="8" t="s">
        <v>41</v>
      </c>
      <c r="U8" s="8" t="s">
        <v>41</v>
      </c>
      <c r="V8" s="8"/>
      <c r="W8" s="8"/>
    </row>
    <row r="9" spans="1:28" x14ac:dyDescent="0.15">
      <c r="A9" s="12">
        <v>1871</v>
      </c>
      <c r="B9" s="8">
        <v>4.4400000000000004</v>
      </c>
      <c r="C9" s="8">
        <v>0.26</v>
      </c>
      <c r="D9" s="8">
        <v>0.4</v>
      </c>
      <c r="E9" s="8">
        <v>6.35</v>
      </c>
      <c r="F9" s="8">
        <v>5.32</v>
      </c>
      <c r="G9" s="13">
        <v>12.464060999999999</v>
      </c>
      <c r="H9" s="6">
        <f>(1+E9/100)*G9/G10</f>
        <v>1.0475042083017498</v>
      </c>
      <c r="I9" s="6" t="s">
        <v>74</v>
      </c>
      <c r="J9" s="12">
        <f>1871</f>
        <v>1871</v>
      </c>
      <c r="K9" s="12">
        <f>B9*$G$151/G9</f>
        <v>82.031305848069906</v>
      </c>
      <c r="L9" s="12">
        <f>O9+L10/(1+[3]Calculations!$E$3)</f>
        <v>112.01957554882617</v>
      </c>
      <c r="M9" s="12">
        <f>O9+M10/(H9+[3]Calculations!$E$3-[3]Calculations!$E$1+1)</f>
        <v>63.650786194255062</v>
      </c>
      <c r="N9" s="12"/>
      <c r="O9" s="12">
        <f>C9*$G$151/G10</f>
        <v>4.7313849610475165</v>
      </c>
      <c r="P9" s="12">
        <f>(K10-K9+O9)/K9</f>
        <v>0.13580891466324466</v>
      </c>
      <c r="Q9" s="12">
        <f>LN(1+P9)</f>
        <v>0.1273450972270519</v>
      </c>
      <c r="R9" s="12">
        <f>D9*$G$151/G10</f>
        <v>7.2790537862269487</v>
      </c>
    </row>
    <row r="10" spans="1:28" x14ac:dyDescent="0.15">
      <c r="A10" s="12">
        <v>1872</v>
      </c>
      <c r="B10" s="8">
        <v>4.8600000000000003</v>
      </c>
      <c r="C10" s="8">
        <v>0.3</v>
      </c>
      <c r="D10" s="8">
        <v>0.43</v>
      </c>
      <c r="E10" s="8">
        <v>7.81</v>
      </c>
      <c r="F10" s="8">
        <v>5.36</v>
      </c>
      <c r="G10" s="13">
        <v>12.654392</v>
      </c>
      <c r="H10" s="6">
        <f t="shared" ref="H10:H73" si="0">(1+E10/100)*G10/G11</f>
        <v>1.0543202085780723</v>
      </c>
      <c r="I10" s="5" t="s">
        <v>75</v>
      </c>
      <c r="J10" s="12">
        <f>J9+1</f>
        <v>1872</v>
      </c>
      <c r="K10" s="12">
        <f t="shared" ref="K10:K73" si="1">B10*$G$151/G10</f>
        <v>88.440503502657435</v>
      </c>
      <c r="L10" s="12">
        <f>O10+L11/(1+[3]Calculations!$E$3)</f>
        <v>114.29494252084217</v>
      </c>
      <c r="M10" s="12">
        <f>O10+M11/(H10+[3]Calculations!$E$3-[3]Calculations!$E$1+1)</f>
        <v>63.962461795824709</v>
      </c>
      <c r="N10" s="12"/>
      <c r="O10" s="12">
        <f t="shared" ref="O10:O73" si="2">C10*$G$151/G11</f>
        <v>5.3388740651232283</v>
      </c>
      <c r="P10" s="12">
        <f>(K11-K10+O10)/K10</f>
        <v>8.8615417461555115E-2</v>
      </c>
      <c r="Q10" s="12">
        <f t="shared" ref="Q10:Q73" si="3">LN(1+P10)</f>
        <v>8.4906629568376135E-2</v>
      </c>
      <c r="R10" s="12">
        <f t="shared" ref="R10:R73" si="4">D10*$G$151/G11</f>
        <v>7.6523861600099599</v>
      </c>
      <c r="S10" s="12">
        <f t="shared" ref="S10:S73" si="5">K10/R9</f>
        <v>12.150000000000002</v>
      </c>
    </row>
    <row r="11" spans="1:28" x14ac:dyDescent="0.15">
      <c r="A11" s="12">
        <v>1873</v>
      </c>
      <c r="B11" s="8">
        <v>5.1100000000000003</v>
      </c>
      <c r="C11" s="8">
        <v>0.33</v>
      </c>
      <c r="D11" s="8">
        <v>0.46</v>
      </c>
      <c r="E11" s="8">
        <v>8.35</v>
      </c>
      <c r="F11" s="8">
        <v>5.58</v>
      </c>
      <c r="G11" s="13">
        <v>12.939807</v>
      </c>
      <c r="H11" s="6">
        <f t="shared" si="0"/>
        <v>1.1335110978780967</v>
      </c>
      <c r="I11" s="6" t="s">
        <v>76</v>
      </c>
      <c r="J11" s="12">
        <f t="shared" ref="J11:J74" si="6">J10+1</f>
        <v>1873</v>
      </c>
      <c r="K11" s="12">
        <f t="shared" si="1"/>
        <v>90.938821575932323</v>
      </c>
      <c r="L11" s="12">
        <f>O11+L12/(1+[3]Calculations!$E$3)</f>
        <v>116.07174576455103</v>
      </c>
      <c r="M11" s="12">
        <f>O11+M12/(H11+[3]Calculations!$E$3-[3]Calculations!$E$1+1)</f>
        <v>64.040907257678697</v>
      </c>
      <c r="N11" s="12"/>
      <c r="O11" s="12">
        <f t="shared" si="2"/>
        <v>6.1438304598890641</v>
      </c>
      <c r="P11" s="12">
        <f t="shared" ref="P11:P74" si="7">(K12-K11+O11)/K11</f>
        <v>2.1589701854395456E-2</v>
      </c>
      <c r="Q11" s="12">
        <f t="shared" si="3"/>
        <v>2.1359945276609713E-2</v>
      </c>
      <c r="R11" s="12">
        <f t="shared" si="4"/>
        <v>8.5641273077241511</v>
      </c>
      <c r="S11" s="12">
        <f t="shared" si="5"/>
        <v>11.88372093023256</v>
      </c>
    </row>
    <row r="12" spans="1:28" x14ac:dyDescent="0.15">
      <c r="A12" s="12">
        <v>1874</v>
      </c>
      <c r="B12" s="8">
        <v>4.66</v>
      </c>
      <c r="C12" s="8">
        <v>0.33</v>
      </c>
      <c r="D12" s="8">
        <v>0.46</v>
      </c>
      <c r="E12" s="8">
        <v>6.86</v>
      </c>
      <c r="F12" s="8">
        <v>5.47</v>
      </c>
      <c r="G12" s="13">
        <v>12.368895999999999</v>
      </c>
      <c r="H12" s="6">
        <f t="shared" si="0"/>
        <v>1.1480763436327566</v>
      </c>
      <c r="J12" s="12">
        <f t="shared" si="6"/>
        <v>1874</v>
      </c>
      <c r="K12" s="12">
        <f t="shared" si="1"/>
        <v>86.758333160857703</v>
      </c>
      <c r="L12" s="12">
        <f>O12+L13/(1+[3]Calculations!$E$3)</f>
        <v>117.10706175907445</v>
      </c>
      <c r="M12" s="12">
        <f>O12+M13/(H12+[3]Calculations!$E$3-[3]Calculations!$E$1+1)</f>
        <v>67.832181517393963</v>
      </c>
      <c r="N12" s="12"/>
      <c r="O12" s="12">
        <f t="shared" si="2"/>
        <v>6.6007733579346759</v>
      </c>
      <c r="P12" s="12">
        <f t="shared" si="7"/>
        <v>0.12279027661468818</v>
      </c>
      <c r="Q12" s="12">
        <f t="shared" si="3"/>
        <v>0.11581690552392489</v>
      </c>
      <c r="R12" s="12">
        <f t="shared" si="4"/>
        <v>9.2010780140907613</v>
      </c>
      <c r="S12" s="12">
        <f t="shared" si="5"/>
        <v>10.130434782608695</v>
      </c>
    </row>
    <row r="13" spans="1:28" x14ac:dyDescent="0.15">
      <c r="A13" s="12">
        <v>1875</v>
      </c>
      <c r="B13" s="8">
        <v>4.54</v>
      </c>
      <c r="C13" s="8">
        <v>0.3</v>
      </c>
      <c r="D13" s="8">
        <v>0.36</v>
      </c>
      <c r="E13" s="8">
        <v>4.96</v>
      </c>
      <c r="F13" s="8">
        <v>5.07</v>
      </c>
      <c r="G13" s="13">
        <v>11.512651</v>
      </c>
      <c r="H13" s="6">
        <f t="shared" si="0"/>
        <v>1.114054758262401</v>
      </c>
      <c r="J13" s="12">
        <f t="shared" si="6"/>
        <v>1875</v>
      </c>
      <c r="K13" s="12">
        <f t="shared" si="1"/>
        <v>90.810639530374019</v>
      </c>
      <c r="L13" s="12">
        <f>O13+L14/(1+[3]Calculations!$E$3)</f>
        <v>117.72320710979177</v>
      </c>
      <c r="M13" s="12">
        <f>O13+M14/(H13+[3]Calculations!$E$3-[3]Calculations!$E$1+1)</f>
        <v>72.630532710034188</v>
      </c>
      <c r="N13" s="12"/>
      <c r="O13" s="12">
        <f t="shared" si="2"/>
        <v>6.3691994938494414</v>
      </c>
      <c r="P13" s="12">
        <f t="shared" si="7"/>
        <v>0.11284278830136012</v>
      </c>
      <c r="Q13" s="12">
        <f t="shared" si="3"/>
        <v>0.10691781191353943</v>
      </c>
      <c r="R13" s="12">
        <f t="shared" si="4"/>
        <v>7.6430393926193299</v>
      </c>
      <c r="S13" s="12">
        <f t="shared" si="5"/>
        <v>9.8695652173913029</v>
      </c>
      <c r="W13" s="5"/>
    </row>
    <row r="14" spans="1:28" x14ac:dyDescent="0.15">
      <c r="A14" s="12">
        <v>1876</v>
      </c>
      <c r="B14" s="8">
        <v>4.46</v>
      </c>
      <c r="C14" s="8">
        <v>0.3</v>
      </c>
      <c r="D14" s="8">
        <v>0.28000000000000003</v>
      </c>
      <c r="E14" s="8">
        <v>5.33</v>
      </c>
      <c r="F14" s="8">
        <v>4.59</v>
      </c>
      <c r="G14" s="13">
        <v>10.846575</v>
      </c>
      <c r="H14" s="6">
        <f t="shared" si="0"/>
        <v>1.0441389986875944</v>
      </c>
      <c r="J14" s="12">
        <f t="shared" si="6"/>
        <v>1876</v>
      </c>
      <c r="K14" s="12">
        <f t="shared" si="1"/>
        <v>94.688765808561698</v>
      </c>
      <c r="L14" s="12">
        <f>O14+L15/(1+[3]Calculations!$E$3)</f>
        <v>118.6262889718202</v>
      </c>
      <c r="M14" s="12">
        <f>O14+M15/(H14+[3]Calculations!$E$3-[3]Calculations!$E$1+1)</f>
        <v>76.342536472120116</v>
      </c>
      <c r="N14" s="12"/>
      <c r="O14" s="12">
        <f t="shared" si="2"/>
        <v>6.3138038374152563</v>
      </c>
      <c r="P14" s="12">
        <f t="shared" si="7"/>
        <v>-0.14427917023813722</v>
      </c>
      <c r="Q14" s="12">
        <f t="shared" si="3"/>
        <v>-0.15581108948924385</v>
      </c>
      <c r="R14" s="12">
        <f t="shared" si="4"/>
        <v>5.8928835815875731</v>
      </c>
      <c r="S14" s="12">
        <f t="shared" si="5"/>
        <v>12.388888888888889</v>
      </c>
      <c r="W14" s="14"/>
      <c r="X14" s="15"/>
      <c r="Y14" s="15"/>
      <c r="Z14" s="15"/>
      <c r="AA14" s="16"/>
      <c r="AB14" s="5"/>
    </row>
    <row r="15" spans="1:28" x14ac:dyDescent="0.15">
      <c r="A15" s="12">
        <v>1877</v>
      </c>
      <c r="B15" s="8">
        <v>3.55</v>
      </c>
      <c r="C15" s="8">
        <v>0.19</v>
      </c>
      <c r="D15" s="8">
        <v>0.3</v>
      </c>
      <c r="E15" s="8">
        <v>5.03</v>
      </c>
      <c r="F15" s="8">
        <v>4.45</v>
      </c>
      <c r="G15" s="13">
        <v>10.941739999999999</v>
      </c>
      <c r="H15" s="6">
        <f t="shared" si="0"/>
        <v>1.2452051495481791</v>
      </c>
      <c r="J15" s="12">
        <f t="shared" si="6"/>
        <v>1877</v>
      </c>
      <c r="K15" s="12">
        <f t="shared" si="1"/>
        <v>74.713345409413861</v>
      </c>
      <c r="L15" s="12">
        <f>O15+L16/(1+[3]Calculations!$E$3)</f>
        <v>119.64736251477063</v>
      </c>
      <c r="M15" s="12">
        <f>O15+M16/(H15+[3]Calculations!$E$3-[3]Calculations!$E$1+1)</f>
        <v>75.787007603881449</v>
      </c>
      <c r="N15" s="12"/>
      <c r="O15" s="12">
        <f t="shared" si="2"/>
        <v>4.7407927887316035</v>
      </c>
      <c r="P15" s="12">
        <f t="shared" si="7"/>
        <v>0.14883493098436967</v>
      </c>
      <c r="Q15" s="12">
        <f t="shared" si="3"/>
        <v>0.13874832534709083</v>
      </c>
      <c r="R15" s="12">
        <f t="shared" si="4"/>
        <v>7.4854622979972687</v>
      </c>
      <c r="S15" s="12">
        <f t="shared" si="5"/>
        <v>12.678571428571427</v>
      </c>
      <c r="W15" s="15"/>
      <c r="X15" s="15"/>
      <c r="Y15" s="14"/>
      <c r="Z15" s="15"/>
    </row>
    <row r="16" spans="1:28" x14ac:dyDescent="0.15">
      <c r="A16" s="12">
        <v>1878</v>
      </c>
      <c r="B16" s="8">
        <v>3.25</v>
      </c>
      <c r="C16" s="8">
        <v>0.18</v>
      </c>
      <c r="D16" s="8">
        <v>0.31</v>
      </c>
      <c r="E16" s="8">
        <v>4.9000000000000004</v>
      </c>
      <c r="F16" s="8">
        <v>4.34</v>
      </c>
      <c r="G16" s="13">
        <v>9.2290893000000001</v>
      </c>
      <c r="H16" s="6">
        <f t="shared" si="0"/>
        <v>1.1695687069804697</v>
      </c>
      <c r="J16" s="12">
        <f t="shared" si="6"/>
        <v>1878</v>
      </c>
      <c r="K16" s="12">
        <f t="shared" si="1"/>
        <v>81.092508228303743</v>
      </c>
      <c r="L16" s="12">
        <f>O16+L17/(1+[3]Calculations!$E$3)</f>
        <v>122.41086097318151</v>
      </c>
      <c r="M16" s="12">
        <f>O16+M17/(H16+[3]Calculations!$E$3-[3]Calculations!$E$1+1)</f>
        <v>91.17314356271109</v>
      </c>
      <c r="N16" s="12"/>
      <c r="O16" s="12">
        <f t="shared" si="2"/>
        <v>5.007490444815855</v>
      </c>
      <c r="P16" s="12">
        <f t="shared" si="7"/>
        <v>0.28989611740018073</v>
      </c>
      <c r="Q16" s="12">
        <f t="shared" si="3"/>
        <v>0.25456168598378826</v>
      </c>
      <c r="R16" s="12">
        <f t="shared" si="4"/>
        <v>8.6240113216273055</v>
      </c>
      <c r="S16" s="12">
        <f t="shared" si="5"/>
        <v>10.833333333333334</v>
      </c>
      <c r="W16" s="15"/>
      <c r="X16" s="15"/>
      <c r="Y16" s="14"/>
      <c r="Z16" s="15"/>
    </row>
    <row r="17" spans="1:26" x14ac:dyDescent="0.15">
      <c r="A17" s="12">
        <v>1879</v>
      </c>
      <c r="B17" s="8">
        <v>3.58</v>
      </c>
      <c r="C17" s="8">
        <v>0.2</v>
      </c>
      <c r="D17" s="8">
        <v>0.38</v>
      </c>
      <c r="E17" s="8">
        <v>4.25</v>
      </c>
      <c r="F17" s="8">
        <v>4.22</v>
      </c>
      <c r="G17" s="13">
        <v>8.2776793000000009</v>
      </c>
      <c r="H17" s="6">
        <f t="shared" si="0"/>
        <v>0.86378329364295514</v>
      </c>
      <c r="J17" s="12">
        <f t="shared" si="6"/>
        <v>1879</v>
      </c>
      <c r="K17" s="12">
        <f t="shared" si="1"/>
        <v>99.593421069115351</v>
      </c>
      <c r="L17" s="12">
        <f>O17+L18/(1+[3]Calculations!$E$3)</f>
        <v>125.07072225543918</v>
      </c>
      <c r="M17" s="12">
        <f>O17+M18/(H17+[3]Calculations!$E$3-[3]Calculations!$E$1+1)</f>
        <v>104.05855653805824</v>
      </c>
      <c r="N17" s="12"/>
      <c r="O17" s="12">
        <f t="shared" si="2"/>
        <v>4.610057649143263</v>
      </c>
      <c r="P17" s="12">
        <f t="shared" si="7"/>
        <v>0.22896702684621248</v>
      </c>
      <c r="Q17" s="12">
        <f t="shared" si="3"/>
        <v>0.20617400096948119</v>
      </c>
      <c r="R17" s="12">
        <f t="shared" si="4"/>
        <v>8.7591095333721984</v>
      </c>
      <c r="S17" s="12">
        <f t="shared" si="5"/>
        <v>11.548387096774196</v>
      </c>
      <c r="W17" s="15"/>
      <c r="X17" s="15"/>
      <c r="Y17" s="14"/>
      <c r="Z17" s="15"/>
    </row>
    <row r="18" spans="1:26" x14ac:dyDescent="0.15">
      <c r="A18" s="12">
        <v>1880</v>
      </c>
      <c r="B18" s="8">
        <v>5.1100000000000003</v>
      </c>
      <c r="C18" s="8">
        <v>0.26</v>
      </c>
      <c r="D18" s="8">
        <v>0.49</v>
      </c>
      <c r="E18" s="8">
        <v>5.0999999999999996</v>
      </c>
      <c r="F18" s="8">
        <v>4.0199999999999996</v>
      </c>
      <c r="G18" s="13">
        <v>9.9903306000000001</v>
      </c>
      <c r="H18" s="6">
        <f t="shared" si="0"/>
        <v>1.1147010838820455</v>
      </c>
      <c r="J18" s="12">
        <f t="shared" si="6"/>
        <v>1880</v>
      </c>
      <c r="K18" s="12">
        <f t="shared" si="1"/>
        <v>117.78697293561036</v>
      </c>
      <c r="L18" s="12">
        <f>O18+L19/(1+[3]Calculations!$E$3)</f>
        <v>128.32768137640096</v>
      </c>
      <c r="M18" s="12">
        <f>O18+M19/(H18+[3]Calculations!$E$3-[3]Calculations!$E$1+1)</f>
        <v>89.689778243340072</v>
      </c>
      <c r="N18" s="12"/>
      <c r="O18" s="12">
        <f t="shared" si="2"/>
        <v>6.3563150673038278</v>
      </c>
      <c r="P18" s="12">
        <f t="shared" si="7"/>
        <v>0.33873470444496867</v>
      </c>
      <c r="Q18" s="12">
        <f t="shared" si="3"/>
        <v>0.29172491746336227</v>
      </c>
      <c r="R18" s="12">
        <f t="shared" si="4"/>
        <v>11.979209165303367</v>
      </c>
      <c r="S18" s="12">
        <f t="shared" si="5"/>
        <v>13.447368421052634</v>
      </c>
      <c r="T18" s="12">
        <f t="shared" ref="T18:T81" si="8">AVERAGE(R9:R18)</f>
        <v>8.3080360560558866</v>
      </c>
      <c r="W18" s="15"/>
      <c r="X18" s="15"/>
      <c r="Y18" s="15"/>
      <c r="Z18" s="15"/>
    </row>
    <row r="19" spans="1:26" x14ac:dyDescent="0.15">
      <c r="A19" s="12">
        <v>1881</v>
      </c>
      <c r="B19" s="8">
        <v>6.19</v>
      </c>
      <c r="C19" s="8">
        <v>0.32</v>
      </c>
      <c r="D19" s="8">
        <v>0.44</v>
      </c>
      <c r="E19" s="8">
        <v>4.79</v>
      </c>
      <c r="F19" s="8">
        <v>3.7</v>
      </c>
      <c r="G19" s="13">
        <v>9.4194198</v>
      </c>
      <c r="H19" s="6">
        <f t="shared" si="0"/>
        <v>0.96955281608906363</v>
      </c>
      <c r="J19" s="12">
        <f t="shared" si="6"/>
        <v>1881</v>
      </c>
      <c r="K19" s="12">
        <f t="shared" si="1"/>
        <v>151.32919333311804</v>
      </c>
      <c r="L19" s="12">
        <f>O19+L20/(1+[3]Calculations!$E$3)</f>
        <v>129.93704363092175</v>
      </c>
      <c r="M19" s="12">
        <f>O19+M20/(H19+[3]Calculations!$E$3-[3]Calculations!$E$1+1)</f>
        <v>96.065933401834556</v>
      </c>
      <c r="N19" s="12"/>
      <c r="O19" s="12">
        <f t="shared" si="2"/>
        <v>7.2382516516740685</v>
      </c>
      <c r="P19" s="12">
        <f t="shared" si="7"/>
        <v>-6.7292277855849139E-2</v>
      </c>
      <c r="Q19" s="12">
        <f t="shared" si="3"/>
        <v>-6.966339393959059E-2</v>
      </c>
      <c r="R19" s="12">
        <f t="shared" si="4"/>
        <v>9.9525960210518445</v>
      </c>
      <c r="S19" s="12">
        <f t="shared" si="5"/>
        <v>12.63265306122449</v>
      </c>
      <c r="T19" s="12">
        <f t="shared" si="8"/>
        <v>8.575390279538377</v>
      </c>
      <c r="U19" s="12">
        <f t="shared" ref="U19:U82" si="9">K19/T18</f>
        <v>18.214797373539476</v>
      </c>
      <c r="W19" s="15"/>
      <c r="X19" s="15"/>
      <c r="Y19" s="14"/>
      <c r="Z19" s="15"/>
    </row>
    <row r="20" spans="1:26" x14ac:dyDescent="0.15">
      <c r="A20" s="12">
        <v>1882</v>
      </c>
      <c r="B20" s="8">
        <v>5.92</v>
      </c>
      <c r="C20" s="8">
        <v>0.32</v>
      </c>
      <c r="D20" s="8">
        <v>0.43</v>
      </c>
      <c r="E20" s="8">
        <v>5.26</v>
      </c>
      <c r="F20" s="8">
        <v>3.62</v>
      </c>
      <c r="G20" s="13">
        <v>10.180580000000001</v>
      </c>
      <c r="H20" s="6">
        <f t="shared" si="0"/>
        <v>1.0726450341893592</v>
      </c>
      <c r="J20" s="12">
        <f t="shared" si="6"/>
        <v>1882</v>
      </c>
      <c r="K20" s="12">
        <f t="shared" si="1"/>
        <v>133.90765555597028</v>
      </c>
      <c r="L20" s="12">
        <f>O20+L21/(1+[3]Calculations!$E$3)</f>
        <v>130.71197584575876</v>
      </c>
      <c r="M20" s="12">
        <f>O20+M21/(H20+[3]Calculations!$E$3-[3]Calculations!$E$1+1)</f>
        <v>89.506426222794971</v>
      </c>
      <c r="N20" s="12"/>
      <c r="O20" s="12">
        <f t="shared" si="2"/>
        <v>7.3760922386292203</v>
      </c>
      <c r="P20" s="12">
        <f t="shared" si="7"/>
        <v>5.5191851127448024E-2</v>
      </c>
      <c r="Q20" s="12">
        <f t="shared" si="3"/>
        <v>5.3722599805333525E-2</v>
      </c>
      <c r="R20" s="12">
        <f t="shared" si="4"/>
        <v>9.9116239456580146</v>
      </c>
      <c r="S20" s="12">
        <f t="shared" si="5"/>
        <v>13.454545454545455</v>
      </c>
      <c r="T20" s="12">
        <f t="shared" si="8"/>
        <v>8.8013140581031823</v>
      </c>
      <c r="U20" s="12">
        <f t="shared" si="9"/>
        <v>15.615342414850264</v>
      </c>
    </row>
    <row r="21" spans="1:26" x14ac:dyDescent="0.15">
      <c r="A21" s="12">
        <v>1883</v>
      </c>
      <c r="B21" s="8">
        <v>5.81</v>
      </c>
      <c r="C21" s="8">
        <v>0.33</v>
      </c>
      <c r="D21" s="8">
        <v>0.4</v>
      </c>
      <c r="E21" s="8">
        <v>5.35</v>
      </c>
      <c r="F21" s="8">
        <v>3.63</v>
      </c>
      <c r="G21" s="13">
        <v>9.9903306000000001</v>
      </c>
      <c r="H21" s="6">
        <f t="shared" si="0"/>
        <v>1.1403956495577523</v>
      </c>
      <c r="J21" s="12">
        <f t="shared" si="6"/>
        <v>1883</v>
      </c>
      <c r="K21" s="12">
        <f t="shared" si="1"/>
        <v>133.92217470761176</v>
      </c>
      <c r="L21" s="12">
        <f>O21+L22/(1+[3]Calculations!$E$3)</f>
        <v>131.39067450392739</v>
      </c>
      <c r="M21" s="12">
        <f>O21+M22/(H21+[3]Calculations!$E$3-[3]Calculations!$E$1+1)</f>
        <v>91.224901409710327</v>
      </c>
      <c r="N21" s="12"/>
      <c r="O21" s="12">
        <f t="shared" si="2"/>
        <v>8.2340085277969948</v>
      </c>
      <c r="P21" s="12">
        <f t="shared" si="7"/>
        <v>2.6588697304079506E-2</v>
      </c>
      <c r="Q21" s="12">
        <f t="shared" si="3"/>
        <v>2.6241361249129604E-2</v>
      </c>
      <c r="R21" s="12">
        <f t="shared" si="4"/>
        <v>9.9806163973296922</v>
      </c>
      <c r="S21" s="12">
        <f t="shared" si="5"/>
        <v>13.511627906976742</v>
      </c>
      <c r="T21" s="12">
        <f t="shared" si="8"/>
        <v>8.9429629670637354</v>
      </c>
      <c r="U21" s="12">
        <f t="shared" si="9"/>
        <v>15.216156794713225</v>
      </c>
    </row>
    <row r="22" spans="1:26" x14ac:dyDescent="0.15">
      <c r="A22" s="12">
        <v>1884</v>
      </c>
      <c r="B22" s="8">
        <v>5.18</v>
      </c>
      <c r="C22" s="8">
        <v>0.31</v>
      </c>
      <c r="D22" s="8">
        <v>0.31</v>
      </c>
      <c r="E22" s="8">
        <v>5.65</v>
      </c>
      <c r="F22" s="8">
        <v>3.62</v>
      </c>
      <c r="G22" s="13">
        <v>9.2290893000000001</v>
      </c>
      <c r="H22" s="6">
        <f t="shared" si="0"/>
        <v>1.1779307330074986</v>
      </c>
      <c r="J22" s="12">
        <f t="shared" si="6"/>
        <v>1884</v>
      </c>
      <c r="K22" s="12">
        <f t="shared" si="1"/>
        <v>129.24898234541951</v>
      </c>
      <c r="L22" s="12">
        <f>O22+L23/(1+[3]Calculations!$E$3)</f>
        <v>131.19975257000763</v>
      </c>
      <c r="M22" s="12">
        <f>O22+M23/(H22+[3]Calculations!$E$3-[3]Calculations!$E$1+1)</f>
        <v>97.803436944062895</v>
      </c>
      <c r="N22" s="12"/>
      <c r="O22" s="12">
        <f t="shared" si="2"/>
        <v>8.6240113216273055</v>
      </c>
      <c r="P22" s="12">
        <f t="shared" si="7"/>
        <v>-2.0663618456051837E-2</v>
      </c>
      <c r="Q22" s="12">
        <f t="shared" si="3"/>
        <v>-2.0880098384901624E-2</v>
      </c>
      <c r="R22" s="12">
        <f t="shared" si="4"/>
        <v>8.6240113216273055</v>
      </c>
      <c r="S22" s="12">
        <f t="shared" si="5"/>
        <v>12.95</v>
      </c>
      <c r="T22" s="12">
        <f t="shared" si="8"/>
        <v>8.8852562978173903</v>
      </c>
      <c r="U22" s="12">
        <f t="shared" si="9"/>
        <v>14.452590581156811</v>
      </c>
    </row>
    <row r="23" spans="1:26" x14ac:dyDescent="0.15">
      <c r="A23" s="12">
        <v>1885</v>
      </c>
      <c r="B23" s="8">
        <v>4.24</v>
      </c>
      <c r="C23" s="8">
        <v>0.24</v>
      </c>
      <c r="D23" s="8">
        <v>0.27</v>
      </c>
      <c r="E23" s="8">
        <v>4.22</v>
      </c>
      <c r="F23" s="8">
        <v>3.52</v>
      </c>
      <c r="G23" s="13">
        <v>8.2776793000000009</v>
      </c>
      <c r="H23" s="6">
        <f t="shared" si="0"/>
        <v>1.0794227768310183</v>
      </c>
      <c r="J23" s="12">
        <f t="shared" si="6"/>
        <v>1885</v>
      </c>
      <c r="K23" s="12">
        <f t="shared" si="1"/>
        <v>117.95421936677347</v>
      </c>
      <c r="L23" s="12">
        <f>O23+L24/(1+[3]Calculations!$E$3)</f>
        <v>130.58088894668271</v>
      </c>
      <c r="M23" s="12">
        <f>O23+M24/(H23+[3]Calculations!$E$3-[3]Calculations!$E$1+1)</f>
        <v>108.44388076132114</v>
      </c>
      <c r="N23" s="12"/>
      <c r="O23" s="12">
        <f t="shared" si="2"/>
        <v>6.9151144897305965</v>
      </c>
      <c r="P23" s="12">
        <f t="shared" si="7"/>
        <v>0.32884263014938037</v>
      </c>
      <c r="Q23" s="12">
        <f t="shared" si="3"/>
        <v>0.28430836049212216</v>
      </c>
      <c r="R23" s="12">
        <f t="shared" si="4"/>
        <v>7.7795038009469222</v>
      </c>
      <c r="S23" s="12">
        <f t="shared" si="5"/>
        <v>13.67741935483871</v>
      </c>
      <c r="T23" s="12">
        <f t="shared" si="8"/>
        <v>8.8989027386501505</v>
      </c>
      <c r="U23" s="12">
        <f t="shared" si="9"/>
        <v>13.275274838807769</v>
      </c>
    </row>
    <row r="24" spans="1:26" x14ac:dyDescent="0.15">
      <c r="A24" s="12">
        <v>1886</v>
      </c>
      <c r="B24" s="8">
        <v>5.2</v>
      </c>
      <c r="C24" s="8">
        <v>0.22</v>
      </c>
      <c r="D24" s="8">
        <v>0.33</v>
      </c>
      <c r="E24" s="8">
        <v>4.26</v>
      </c>
      <c r="F24" s="8">
        <v>3.37</v>
      </c>
      <c r="G24" s="13">
        <v>7.9922320999999998</v>
      </c>
      <c r="H24" s="6">
        <f t="shared" si="0"/>
        <v>1.0426</v>
      </c>
      <c r="J24" s="12">
        <f t="shared" si="6"/>
        <v>1886</v>
      </c>
      <c r="K24" s="12">
        <f t="shared" si="1"/>
        <v>149.82748061082964</v>
      </c>
      <c r="L24" s="12">
        <f>O24+L25/(1+[3]Calculations!$E$3)</f>
        <v>131.74210978783009</v>
      </c>
      <c r="M24" s="12">
        <f>O24+M25/(H24+[3]Calculations!$E$3-[3]Calculations!$E$1+1)</f>
        <v>113.45952303368021</v>
      </c>
      <c r="N24" s="12"/>
      <c r="O24" s="12">
        <f t="shared" si="2"/>
        <v>6.3388549489197139</v>
      </c>
      <c r="P24" s="12">
        <f t="shared" si="7"/>
        <v>0.11538461538461535</v>
      </c>
      <c r="Q24" s="12">
        <f t="shared" si="3"/>
        <v>0.10919929196499201</v>
      </c>
      <c r="R24" s="12">
        <f t="shared" si="4"/>
        <v>9.5082824233795726</v>
      </c>
      <c r="S24" s="12">
        <f t="shared" si="5"/>
        <v>19.259259259259263</v>
      </c>
      <c r="T24" s="12">
        <f t="shared" si="8"/>
        <v>9.2604426228293484</v>
      </c>
      <c r="U24" s="12">
        <f t="shared" si="9"/>
        <v>16.83662413345542</v>
      </c>
    </row>
    <row r="25" spans="1:26" x14ac:dyDescent="0.15">
      <c r="A25" s="12">
        <v>1887</v>
      </c>
      <c r="B25" s="8">
        <v>5.58</v>
      </c>
      <c r="C25" s="8">
        <v>0.25</v>
      </c>
      <c r="D25" s="8">
        <v>0.36</v>
      </c>
      <c r="E25" s="8">
        <v>6.11</v>
      </c>
      <c r="F25" s="8">
        <v>3.52</v>
      </c>
      <c r="G25" s="13">
        <v>7.9922320999999998</v>
      </c>
      <c r="H25" s="6">
        <f t="shared" si="0"/>
        <v>1.0128645503954532</v>
      </c>
      <c r="J25" s="12">
        <f t="shared" si="6"/>
        <v>1887</v>
      </c>
      <c r="K25" s="12">
        <f t="shared" si="1"/>
        <v>160.77641188623642</v>
      </c>
      <c r="L25" s="12">
        <f>O25+L26/(1+[3]Calculations!$E$3)</f>
        <v>133.59306113018249</v>
      </c>
      <c r="M25" s="12">
        <f>O25+M26/(H25+[3]Calculations!$E$3-[3]Calculations!$E$1+1)</f>
        <v>115.76405491168721</v>
      </c>
      <c r="N25" s="12"/>
      <c r="O25" s="12">
        <f t="shared" si="2"/>
        <v>6.8757994146935433</v>
      </c>
      <c r="P25" s="12">
        <f t="shared" si="7"/>
        <v>-4.8879265380127414E-2</v>
      </c>
      <c r="Q25" s="12">
        <f t="shared" si="3"/>
        <v>-5.0114269058657381E-2</v>
      </c>
      <c r="R25" s="12">
        <f t="shared" si="4"/>
        <v>9.9011511571587025</v>
      </c>
      <c r="S25" s="12">
        <f t="shared" si="5"/>
        <v>16.90909090909091</v>
      </c>
      <c r="T25" s="12">
        <f t="shared" si="8"/>
        <v>9.5020115087454933</v>
      </c>
      <c r="U25" s="12">
        <f t="shared" si="9"/>
        <v>17.361633610242521</v>
      </c>
    </row>
    <row r="26" spans="1:26" x14ac:dyDescent="0.15">
      <c r="A26" s="12">
        <v>1888</v>
      </c>
      <c r="B26" s="8">
        <v>5.31</v>
      </c>
      <c r="C26" s="8">
        <v>0.23</v>
      </c>
      <c r="D26" s="8">
        <v>0.26</v>
      </c>
      <c r="E26" s="8">
        <v>5.0199999999999996</v>
      </c>
      <c r="F26" s="8">
        <v>3.67</v>
      </c>
      <c r="G26" s="13">
        <v>8.3728446000000005</v>
      </c>
      <c r="H26" s="6">
        <f t="shared" si="0"/>
        <v>1.1002134683901386</v>
      </c>
      <c r="J26" s="12">
        <f t="shared" si="6"/>
        <v>1888</v>
      </c>
      <c r="K26" s="12">
        <f t="shared" si="1"/>
        <v>146.04197956809085</v>
      </c>
      <c r="L26" s="12">
        <f>O26+L27/(1+[3]Calculations!$E$3)</f>
        <v>134.99288285900238</v>
      </c>
      <c r="M26" s="12">
        <f>O26+M27/(H26+[3]Calculations!$E$3-[3]Calculations!$E$1+1)</f>
        <v>114.43642475016001</v>
      </c>
      <c r="N26" s="12"/>
      <c r="O26" s="12">
        <f t="shared" si="2"/>
        <v>6.6269847193251561</v>
      </c>
      <c r="P26" s="12">
        <f t="shared" si="7"/>
        <v>7.918959245751403E-2</v>
      </c>
      <c r="Q26" s="12">
        <f t="shared" si="3"/>
        <v>7.6210382107971236E-2</v>
      </c>
      <c r="R26" s="12">
        <f t="shared" si="4"/>
        <v>7.4913740305414809</v>
      </c>
      <c r="S26" s="12">
        <f t="shared" si="5"/>
        <v>14.749999999999998</v>
      </c>
      <c r="T26" s="12">
        <f t="shared" si="8"/>
        <v>9.3887477796369101</v>
      </c>
      <c r="U26" s="12">
        <f t="shared" si="9"/>
        <v>15.369585632860606</v>
      </c>
    </row>
    <row r="27" spans="1:26" x14ac:dyDescent="0.15">
      <c r="A27" s="12">
        <v>1889</v>
      </c>
      <c r="B27" s="8">
        <v>5.24</v>
      </c>
      <c r="C27" s="8">
        <v>0.22</v>
      </c>
      <c r="D27" s="8">
        <v>0.3</v>
      </c>
      <c r="E27" s="8">
        <v>4.68</v>
      </c>
      <c r="F27" s="8">
        <v>3.45</v>
      </c>
      <c r="G27" s="13">
        <v>7.9922320999999998</v>
      </c>
      <c r="H27" s="6">
        <f t="shared" si="0"/>
        <v>1.0991396706252423</v>
      </c>
      <c r="I27" s="6">
        <f>[3]Consumption!G5</f>
        <v>2731.570142112284</v>
      </c>
      <c r="J27" s="12">
        <f t="shared" si="6"/>
        <v>1889</v>
      </c>
      <c r="K27" s="12">
        <f t="shared" si="1"/>
        <v>150.9799996924514</v>
      </c>
      <c r="L27" s="12">
        <f>O27+L28/(1+[3]Calculations!$E$3)</f>
        <v>136.74918804327331</v>
      </c>
      <c r="M27" s="12">
        <f>O27+M28/(H27+[3]Calculations!$E$3-[3]Calculations!$E$1+1)</f>
        <v>122.71967847485503</v>
      </c>
      <c r="N27" s="12">
        <f>(I27/I28)^4*(O27+N28)</f>
        <v>108.81067492984617</v>
      </c>
      <c r="O27" s="12">
        <f t="shared" si="2"/>
        <v>6.6557957018502121</v>
      </c>
      <c r="P27" s="12">
        <f t="shared" si="7"/>
        <v>0.1221370683138573</v>
      </c>
      <c r="Q27" s="12">
        <f t="shared" si="3"/>
        <v>0.11523496391165768</v>
      </c>
      <c r="R27" s="12">
        <f t="shared" si="4"/>
        <v>9.0760850479775623</v>
      </c>
      <c r="S27" s="12">
        <f t="shared" si="5"/>
        <v>20.153846153846157</v>
      </c>
      <c r="T27" s="12">
        <f t="shared" si="8"/>
        <v>9.4204453310974454</v>
      </c>
      <c r="U27" s="12">
        <f t="shared" si="9"/>
        <v>16.080951713274189</v>
      </c>
    </row>
    <row r="28" spans="1:26" x14ac:dyDescent="0.15">
      <c r="A28" s="12">
        <v>1890</v>
      </c>
      <c r="B28" s="8">
        <v>5.38</v>
      </c>
      <c r="C28" s="8">
        <v>0.22</v>
      </c>
      <c r="D28" s="8">
        <v>0.28999999999999998</v>
      </c>
      <c r="E28" s="8">
        <v>5.41</v>
      </c>
      <c r="F28" s="8">
        <v>3.42</v>
      </c>
      <c r="G28" s="13">
        <v>7.6116519</v>
      </c>
      <c r="H28" s="6">
        <f t="shared" si="0"/>
        <v>1.0283904017474113</v>
      </c>
      <c r="I28" s="6">
        <f>[3]Consumption!G6</f>
        <v>2674.7398011489822</v>
      </c>
      <c r="J28" s="12">
        <f t="shared" si="6"/>
        <v>1890</v>
      </c>
      <c r="K28" s="12">
        <f t="shared" si="1"/>
        <v>162.76445852706428</v>
      </c>
      <c r="L28" s="12">
        <f>O28+L29/(1+[3]Calculations!$E$3)</f>
        <v>138.58950103030324</v>
      </c>
      <c r="M28" s="12">
        <f>O28+M29/(H28+[3]Calculations!$E$3-[3]Calculations!$E$1+1)</f>
        <v>131.99109627883448</v>
      </c>
      <c r="N28" s="12">
        <f t="shared" ref="N28:N91" si="10">(I28/I29)^4*(O28+N29)</f>
        <v>93.378343011496156</v>
      </c>
      <c r="O28" s="12">
        <f t="shared" si="2"/>
        <v>6.4934602179816254</v>
      </c>
      <c r="P28" s="12">
        <f t="shared" si="7"/>
        <v>-8.2418936141739424E-2</v>
      </c>
      <c r="Q28" s="12">
        <f t="shared" si="3"/>
        <v>-8.6014349977275709E-2</v>
      </c>
      <c r="R28" s="12">
        <f t="shared" si="4"/>
        <v>8.5595611964303249</v>
      </c>
      <c r="S28" s="12">
        <f t="shared" si="5"/>
        <v>17.933333333333334</v>
      </c>
      <c r="T28" s="12">
        <f t="shared" si="8"/>
        <v>9.0784805342101418</v>
      </c>
      <c r="U28" s="12">
        <f t="shared" si="9"/>
        <v>17.27778813064911</v>
      </c>
    </row>
    <row r="29" spans="1:26" x14ac:dyDescent="0.15">
      <c r="A29" s="12">
        <v>1891</v>
      </c>
      <c r="B29" s="8">
        <v>4.84</v>
      </c>
      <c r="C29" s="8">
        <v>0.22</v>
      </c>
      <c r="D29" s="8">
        <v>0.34</v>
      </c>
      <c r="E29" s="8">
        <v>5.97</v>
      </c>
      <c r="F29" s="8">
        <v>3.62</v>
      </c>
      <c r="G29" s="13">
        <v>7.8019420000000004</v>
      </c>
      <c r="H29" s="6">
        <f t="shared" si="0"/>
        <v>1.1285118622613837</v>
      </c>
      <c r="I29" s="6">
        <f>[3]Consumption!G7</f>
        <v>2802.8274991184417</v>
      </c>
      <c r="J29" s="12">
        <f t="shared" si="6"/>
        <v>1891</v>
      </c>
      <c r="K29" s="12">
        <f t="shared" si="1"/>
        <v>142.85612479559575</v>
      </c>
      <c r="L29" s="12">
        <f>O29+L30/(1+[3]Calculations!$E$3)</f>
        <v>140.72293799682129</v>
      </c>
      <c r="M29" s="12">
        <f>O29+M30/(H29+[3]Calculations!$E$3-[3]Calculations!$E$1+1)</f>
        <v>133.84055858443847</v>
      </c>
      <c r="N29" s="12">
        <f t="shared" si="10"/>
        <v>106.09800773944851</v>
      </c>
      <c r="O29" s="12">
        <f t="shared" si="2"/>
        <v>6.9151145447906526</v>
      </c>
      <c r="P29" s="12">
        <f t="shared" si="7"/>
        <v>0.26076009559030994</v>
      </c>
      <c r="Q29" s="12">
        <f t="shared" si="3"/>
        <v>0.23171478954946617</v>
      </c>
      <c r="R29" s="12">
        <f t="shared" si="4"/>
        <v>10.686995205585555</v>
      </c>
      <c r="S29" s="12">
        <f t="shared" si="5"/>
        <v>16.68965517241379</v>
      </c>
      <c r="T29" s="12">
        <f t="shared" si="8"/>
        <v>9.1519204526635143</v>
      </c>
      <c r="U29" s="12">
        <f t="shared" si="9"/>
        <v>15.735686633603022</v>
      </c>
    </row>
    <row r="30" spans="1:26" x14ac:dyDescent="0.15">
      <c r="A30" s="12">
        <v>1892</v>
      </c>
      <c r="B30" s="8">
        <v>5.51</v>
      </c>
      <c r="C30" s="8">
        <v>0.24</v>
      </c>
      <c r="D30" s="8">
        <v>0.37</v>
      </c>
      <c r="E30" s="8">
        <v>3.93</v>
      </c>
      <c r="F30" s="8">
        <v>3.6</v>
      </c>
      <c r="G30" s="13">
        <v>7.3262127000000001</v>
      </c>
      <c r="H30" s="6">
        <f t="shared" si="0"/>
        <v>0.96416930774801368</v>
      </c>
      <c r="I30" s="6">
        <f>[3]Consumption!G8</f>
        <v>2877.0104557351106</v>
      </c>
      <c r="J30" s="12">
        <f t="shared" si="6"/>
        <v>1892</v>
      </c>
      <c r="K30" s="12">
        <f t="shared" si="1"/>
        <v>173.19218700816589</v>
      </c>
      <c r="L30" s="12">
        <f>O30+L31/(1+[3]Calculations!$E$3)</f>
        <v>142.54651333481385</v>
      </c>
      <c r="M30" s="12">
        <f>O30+M31/(H30+[3]Calculations!$E$3-[3]Calculations!$E$1+1)</f>
        <v>148.07124624728999</v>
      </c>
      <c r="N30" s="12">
        <f t="shared" si="10"/>
        <v>110.86921405631543</v>
      </c>
      <c r="O30" s="12">
        <f t="shared" si="2"/>
        <v>6.9984250276661992</v>
      </c>
      <c r="P30" s="12">
        <f t="shared" si="7"/>
        <v>-1.5044425524111031E-2</v>
      </c>
      <c r="Q30" s="12">
        <f t="shared" si="3"/>
        <v>-1.5158740882111464E-2</v>
      </c>
      <c r="R30" s="12">
        <f t="shared" si="4"/>
        <v>10.789238584318724</v>
      </c>
      <c r="S30" s="12">
        <f t="shared" si="5"/>
        <v>16.205882352941174</v>
      </c>
      <c r="T30" s="12">
        <f t="shared" si="8"/>
        <v>9.2396819165295856</v>
      </c>
      <c r="U30" s="12">
        <f t="shared" si="9"/>
        <v>18.924135967305222</v>
      </c>
    </row>
    <row r="31" spans="1:26" x14ac:dyDescent="0.15">
      <c r="A31" s="12">
        <v>1893</v>
      </c>
      <c r="B31" s="8">
        <v>5.61</v>
      </c>
      <c r="C31" s="8">
        <v>0.25</v>
      </c>
      <c r="D31" s="8">
        <v>0.26</v>
      </c>
      <c r="E31" s="8">
        <v>8.52</v>
      </c>
      <c r="F31" s="8">
        <v>3.75</v>
      </c>
      <c r="G31" s="13">
        <v>7.8970910999999999</v>
      </c>
      <c r="H31" s="6">
        <f t="shared" si="0"/>
        <v>1.2509953876569442</v>
      </c>
      <c r="I31" s="6">
        <f>[3]Consumption!G9</f>
        <v>2834.8461623323719</v>
      </c>
      <c r="J31" s="12">
        <f t="shared" si="6"/>
        <v>1893</v>
      </c>
      <c r="K31" s="12">
        <f t="shared" si="1"/>
        <v>163.58818502169743</v>
      </c>
      <c r="L31" s="12">
        <f>O31+L32/(1+[3]Calculations!$E$3)</f>
        <v>144.40043099804359</v>
      </c>
      <c r="M31" s="12">
        <f>O31+M32/(H31+[3]Calculations!$E$3-[3]Calculations!$E$1+1)</f>
        <v>141.39131124314471</v>
      </c>
      <c r="N31" s="12">
        <f t="shared" si="10"/>
        <v>97.512861179358453</v>
      </c>
      <c r="O31" s="12">
        <f t="shared" si="2"/>
        <v>8.4037863896759983</v>
      </c>
      <c r="P31" s="12">
        <f t="shared" si="7"/>
        <v>-6.0927198483791516E-2</v>
      </c>
      <c r="Q31" s="12">
        <f t="shared" si="3"/>
        <v>-6.2862271878058582E-2</v>
      </c>
      <c r="R31" s="12">
        <f t="shared" si="4"/>
        <v>8.7399378452630394</v>
      </c>
      <c r="S31" s="12">
        <f t="shared" si="5"/>
        <v>15.162162162162163</v>
      </c>
      <c r="T31" s="12">
        <f t="shared" si="8"/>
        <v>9.1156140613229191</v>
      </c>
      <c r="U31" s="12">
        <f t="shared" si="9"/>
        <v>17.70495851475599</v>
      </c>
    </row>
    <row r="32" spans="1:26" x14ac:dyDescent="0.15">
      <c r="A32" s="12">
        <v>1894</v>
      </c>
      <c r="B32" s="8">
        <v>4.32</v>
      </c>
      <c r="C32" s="8">
        <v>0.21</v>
      </c>
      <c r="D32" s="8">
        <v>0.16</v>
      </c>
      <c r="E32" s="8">
        <v>3.32</v>
      </c>
      <c r="F32" s="8">
        <v>3.7</v>
      </c>
      <c r="G32" s="13">
        <v>6.8504835000000002</v>
      </c>
      <c r="H32" s="6">
        <f t="shared" si="0"/>
        <v>1.0781208010159979</v>
      </c>
      <c r="I32" s="6">
        <f>[3]Consumption!G10</f>
        <v>2698.7075286449963</v>
      </c>
      <c r="J32" s="12">
        <f t="shared" si="6"/>
        <v>1894</v>
      </c>
      <c r="K32" s="12">
        <f t="shared" si="1"/>
        <v>145.21742881360126</v>
      </c>
      <c r="L32" s="12">
        <f>O32+L33/(1+[3]Calculations!$E$3)</f>
        <v>144.87828150875146</v>
      </c>
      <c r="M32" s="12">
        <f>O32+M33/(H32+[3]Calculations!$E$3-[3]Calculations!$E$1+1)</f>
        <v>171.43205171189351</v>
      </c>
      <c r="N32" s="12">
        <f t="shared" si="10"/>
        <v>71.684167321297608</v>
      </c>
      <c r="O32" s="12">
        <f t="shared" si="2"/>
        <v>7.3660950520364459</v>
      </c>
      <c r="P32" s="12">
        <f t="shared" si="7"/>
        <v>7.7293748595551562E-2</v>
      </c>
      <c r="Q32" s="12">
        <f t="shared" si="3"/>
        <v>7.4452108056609595E-2</v>
      </c>
      <c r="R32" s="12">
        <f t="shared" si="4"/>
        <v>5.6122628967896739</v>
      </c>
      <c r="S32" s="12">
        <f t="shared" si="5"/>
        <v>16.615384615384613</v>
      </c>
      <c r="T32" s="12">
        <f t="shared" si="8"/>
        <v>8.8144392188391567</v>
      </c>
      <c r="U32" s="12">
        <f t="shared" si="9"/>
        <v>15.93062495150506</v>
      </c>
    </row>
    <row r="33" spans="1:27" x14ac:dyDescent="0.15">
      <c r="A33" s="12">
        <v>1895</v>
      </c>
      <c r="B33" s="8">
        <v>4.25</v>
      </c>
      <c r="C33" s="8">
        <v>0.19</v>
      </c>
      <c r="D33" s="8">
        <v>0.25</v>
      </c>
      <c r="E33" s="8">
        <v>3.09</v>
      </c>
      <c r="F33" s="8">
        <v>3.46</v>
      </c>
      <c r="G33" s="13">
        <v>6.5650523999999999</v>
      </c>
      <c r="H33" s="6">
        <f t="shared" si="0"/>
        <v>1.0161735722509198</v>
      </c>
      <c r="I33" s="6">
        <f>[3]Consumption!G11</f>
        <v>2979.4573359122332</v>
      </c>
      <c r="J33" s="12">
        <f t="shared" si="6"/>
        <v>1895</v>
      </c>
      <c r="K33" s="12">
        <f t="shared" si="1"/>
        <v>149.07573319597572</v>
      </c>
      <c r="L33" s="12">
        <f>O33+L34/(1+[3]Calculations!$E$3)</f>
        <v>146.49280000790611</v>
      </c>
      <c r="M33" s="12">
        <f>O33+M34/(H33+[3]Calculations!$E$3-[3]Calculations!$E$1+1)</f>
        <v>183.13191739737019</v>
      </c>
      <c r="N33" s="12">
        <f t="shared" si="10"/>
        <v>99.13366915985371</v>
      </c>
      <c r="O33" s="12">
        <f t="shared" si="2"/>
        <v>6.5693587816834267</v>
      </c>
      <c r="P33" s="12">
        <f t="shared" si="7"/>
        <v>3.4420896016411108E-2</v>
      </c>
      <c r="Q33" s="12">
        <f t="shared" si="3"/>
        <v>3.3841749370089928E-2</v>
      </c>
      <c r="R33" s="12">
        <f t="shared" si="4"/>
        <v>8.6438931337939824</v>
      </c>
      <c r="S33" s="12">
        <f t="shared" si="5"/>
        <v>26.5625</v>
      </c>
      <c r="T33" s="12">
        <f t="shared" si="8"/>
        <v>8.9008781521238625</v>
      </c>
      <c r="U33" s="12">
        <f t="shared" si="9"/>
        <v>16.912673568314499</v>
      </c>
    </row>
    <row r="34" spans="1:27" x14ac:dyDescent="0.15">
      <c r="A34" s="12">
        <v>1896</v>
      </c>
      <c r="B34" s="8">
        <v>4.2699999999999996</v>
      </c>
      <c r="C34" s="8">
        <v>0.18</v>
      </c>
      <c r="D34" s="8">
        <v>0.21</v>
      </c>
      <c r="E34" s="8">
        <v>5.76</v>
      </c>
      <c r="F34" s="8">
        <v>3.6</v>
      </c>
      <c r="G34" s="13">
        <v>6.6601933999999998</v>
      </c>
      <c r="H34" s="6">
        <f t="shared" si="0"/>
        <v>1.0887056905224535</v>
      </c>
      <c r="I34" s="6">
        <f>[3]Consumption!G12</f>
        <v>2916.2752774017131</v>
      </c>
      <c r="J34" s="12">
        <f t="shared" si="6"/>
        <v>1896</v>
      </c>
      <c r="K34" s="12">
        <f t="shared" si="1"/>
        <v>147.63769472520121</v>
      </c>
      <c r="L34" s="12">
        <f>O34+L35/(1+[3]Calculations!$E$3)</f>
        <v>149.06152843714088</v>
      </c>
      <c r="M34" s="12">
        <f>O34+M35/(H34+[3]Calculations!$E$3-[3]Calculations!$E$1+1)</f>
        <v>186.14317728181337</v>
      </c>
      <c r="N34" s="12">
        <f t="shared" si="10"/>
        <v>84.419152944229282</v>
      </c>
      <c r="O34" s="12">
        <f t="shared" si="2"/>
        <v>6.4066490761925294</v>
      </c>
      <c r="P34" s="12">
        <f t="shared" si="7"/>
        <v>6.0751982815316609E-2</v>
      </c>
      <c r="Q34" s="12">
        <f t="shared" si="3"/>
        <v>5.8978074356449424E-2</v>
      </c>
      <c r="R34" s="12">
        <f t="shared" si="4"/>
        <v>7.4744239222246174</v>
      </c>
      <c r="S34" s="12">
        <f t="shared" si="5"/>
        <v>17.079999999999998</v>
      </c>
      <c r="T34" s="12">
        <f t="shared" si="8"/>
        <v>8.6974923020083654</v>
      </c>
      <c r="U34" s="12">
        <f t="shared" si="9"/>
        <v>16.586868419266359</v>
      </c>
    </row>
    <row r="35" spans="1:27" x14ac:dyDescent="0.15">
      <c r="A35" s="12">
        <v>1897</v>
      </c>
      <c r="B35" s="8">
        <v>4.22</v>
      </c>
      <c r="C35" s="8">
        <v>0.18</v>
      </c>
      <c r="D35" s="8">
        <v>0.31</v>
      </c>
      <c r="E35" s="8">
        <v>3.44</v>
      </c>
      <c r="F35" s="8">
        <v>3.4</v>
      </c>
      <c r="G35" s="13">
        <v>6.4699033000000004</v>
      </c>
      <c r="H35" s="6">
        <f t="shared" si="0"/>
        <v>1.0048458913400324</v>
      </c>
      <c r="I35" s="6">
        <f>[3]Consumption!G13</f>
        <v>3089.2463215431999</v>
      </c>
      <c r="J35" s="12">
        <f t="shared" si="6"/>
        <v>1897</v>
      </c>
      <c r="K35" s="12">
        <f t="shared" si="1"/>
        <v>150.20032834184707</v>
      </c>
      <c r="L35" s="12">
        <f>O35+L36/(1+[3]Calculations!$E$3)</f>
        <v>151.97135069155095</v>
      </c>
      <c r="M35" s="12">
        <f>O35+M36/(H35+[3]Calculations!$E$3-[3]Calculations!$E$1+1)</f>
        <v>202.52604359159548</v>
      </c>
      <c r="N35" s="12">
        <f t="shared" si="10"/>
        <v>99.89428443895352</v>
      </c>
      <c r="O35" s="12">
        <f t="shared" si="2"/>
        <v>6.223603056331668</v>
      </c>
      <c r="P35" s="12">
        <f t="shared" si="7"/>
        <v>0.1647937055757222</v>
      </c>
      <c r="Q35" s="12">
        <f t="shared" si="3"/>
        <v>0.15254399457868684</v>
      </c>
      <c r="R35" s="12">
        <f t="shared" si="4"/>
        <v>10.718427485904538</v>
      </c>
      <c r="S35" s="12">
        <f t="shared" si="5"/>
        <v>20.095238095238095</v>
      </c>
      <c r="T35" s="12">
        <f t="shared" si="8"/>
        <v>8.7792199348829492</v>
      </c>
      <c r="U35" s="12">
        <f t="shared" si="9"/>
        <v>17.26938330341078</v>
      </c>
    </row>
    <row r="36" spans="1:27" x14ac:dyDescent="0.15">
      <c r="A36" s="12">
        <v>1898</v>
      </c>
      <c r="B36" s="8">
        <v>4.88</v>
      </c>
      <c r="C36" s="8">
        <v>0.2</v>
      </c>
      <c r="D36" s="8">
        <v>0.35</v>
      </c>
      <c r="E36" s="8">
        <v>3.55</v>
      </c>
      <c r="F36" s="8">
        <v>3.35</v>
      </c>
      <c r="G36" s="13">
        <v>6.6601933999999998</v>
      </c>
      <c r="H36" s="6">
        <f t="shared" si="0"/>
        <v>1.0209149670353503</v>
      </c>
      <c r="I36" s="6">
        <f>[3]Consumption!G14</f>
        <v>3085.2754764858282</v>
      </c>
      <c r="J36" s="12">
        <f t="shared" si="6"/>
        <v>1898</v>
      </c>
      <c r="K36" s="12">
        <f t="shared" si="1"/>
        <v>168.72879397165855</v>
      </c>
      <c r="L36" s="12">
        <f>O36+L37/(1+[3]Calculations!$E$3)</f>
        <v>155.26620728010639</v>
      </c>
      <c r="M36" s="12">
        <f>O36+M37/(H36+[3]Calculations!$E$3-[3]Calculations!$E$1+1)</f>
        <v>204.73053115383493</v>
      </c>
      <c r="N36" s="12">
        <f t="shared" si="10"/>
        <v>93.158063683397359</v>
      </c>
      <c r="O36" s="12">
        <f t="shared" si="2"/>
        <v>6.8177150159299851</v>
      </c>
      <c r="P36" s="12">
        <f t="shared" si="7"/>
        <v>0.26875944799415785</v>
      </c>
      <c r="Q36" s="12">
        <f t="shared" si="3"/>
        <v>0.23803961047513675</v>
      </c>
      <c r="R36" s="12">
        <f t="shared" si="4"/>
        <v>11.931001277877472</v>
      </c>
      <c r="S36" s="12">
        <f t="shared" si="5"/>
        <v>15.741935483870968</v>
      </c>
      <c r="T36" s="12">
        <f t="shared" si="8"/>
        <v>9.2231826596165494</v>
      </c>
      <c r="U36" s="12">
        <f t="shared" si="9"/>
        <v>19.219110037469196</v>
      </c>
    </row>
    <row r="37" spans="1:27" x14ac:dyDescent="0.15">
      <c r="A37" s="12">
        <v>1899</v>
      </c>
      <c r="B37" s="8">
        <v>6.08</v>
      </c>
      <c r="C37" s="8">
        <v>0.21</v>
      </c>
      <c r="D37" s="8">
        <v>0.48</v>
      </c>
      <c r="E37" s="8">
        <v>3.36</v>
      </c>
      <c r="F37" s="8">
        <v>3.1</v>
      </c>
      <c r="G37" s="13">
        <v>6.7553425000000002</v>
      </c>
      <c r="H37" s="6">
        <f t="shared" si="0"/>
        <v>0.88416379139908874</v>
      </c>
      <c r="I37" s="6">
        <f>[3]Consumption!G15</f>
        <v>3389.8130517860636</v>
      </c>
      <c r="J37" s="12">
        <f t="shared" si="6"/>
        <v>1899</v>
      </c>
      <c r="K37" s="12">
        <f t="shared" si="1"/>
        <v>207.2585364842715</v>
      </c>
      <c r="L37" s="12">
        <f>O37+L38/(1+[3]Calculations!$E$3)</f>
        <v>158.14333150448758</v>
      </c>
      <c r="M37" s="12">
        <f>O37+M38/(H37+[3]Calculations!$E$3-[3]Calculations!$E$1+1)</f>
        <v>209.59032298776125</v>
      </c>
      <c r="N37" s="12">
        <f t="shared" si="10"/>
        <v>128.93472815960118</v>
      </c>
      <c r="O37" s="12">
        <f t="shared" si="2"/>
        <v>6.1236218992079241</v>
      </c>
      <c r="P37" s="12">
        <f t="shared" si="7"/>
        <v>-0.11221867557179911</v>
      </c>
      <c r="Q37" s="12">
        <f t="shared" si="3"/>
        <v>-0.11902982259057066</v>
      </c>
      <c r="R37" s="12">
        <f t="shared" si="4"/>
        <v>13.996850055332398</v>
      </c>
      <c r="S37" s="12">
        <f t="shared" si="5"/>
        <v>17.37142857142857</v>
      </c>
      <c r="T37" s="12">
        <f t="shared" si="8"/>
        <v>9.7152591603520317</v>
      </c>
      <c r="U37" s="12">
        <f t="shared" si="9"/>
        <v>22.471476943826264</v>
      </c>
      <c r="W37" s="12"/>
    </row>
    <row r="38" spans="1:27" x14ac:dyDescent="0.15">
      <c r="A38" s="12">
        <v>1900</v>
      </c>
      <c r="B38" s="8">
        <v>6.1</v>
      </c>
      <c r="C38" s="8">
        <v>0.3</v>
      </c>
      <c r="D38" s="8">
        <v>0.48</v>
      </c>
      <c r="E38" s="8">
        <v>4.6399999999999997</v>
      </c>
      <c r="F38" s="8">
        <v>3.15</v>
      </c>
      <c r="G38" s="13">
        <v>7.8970910999999999</v>
      </c>
      <c r="H38" s="6">
        <f t="shared" si="0"/>
        <v>1.0722379898180472</v>
      </c>
      <c r="I38" s="6">
        <f>[3]Consumption!G16</f>
        <v>3362.0541357981015</v>
      </c>
      <c r="J38" s="12">
        <f t="shared" si="6"/>
        <v>1900</v>
      </c>
      <c r="K38" s="12">
        <f t="shared" si="1"/>
        <v>177.87663611984922</v>
      </c>
      <c r="L38" s="12">
        <f>O38+L39/(1+[3]Calculations!$E$3)</f>
        <v>161.94777706829717</v>
      </c>
      <c r="M38" s="12">
        <f>O38+M39/(H38+[3]Calculations!$E$3-[3]Calculations!$E$1+1)</f>
        <v>187.64759483386831</v>
      </c>
      <c r="N38" s="12">
        <f t="shared" si="10"/>
        <v>118.63935467956374</v>
      </c>
      <c r="O38" s="12">
        <f t="shared" si="2"/>
        <v>8.964040022406726</v>
      </c>
      <c r="P38" s="12">
        <f t="shared" si="7"/>
        <v>0.23802983922378845</v>
      </c>
      <c r="Q38" s="12">
        <f t="shared" si="3"/>
        <v>0.21352127673751775</v>
      </c>
      <c r="R38" s="12">
        <f t="shared" si="4"/>
        <v>14.342464035850762</v>
      </c>
      <c r="S38" s="12">
        <f t="shared" si="5"/>
        <v>12.708333333333332</v>
      </c>
      <c r="T38" s="12">
        <f t="shared" si="8"/>
        <v>10.293549444294076</v>
      </c>
      <c r="U38" s="12">
        <f t="shared" si="9"/>
        <v>18.308995486786774</v>
      </c>
      <c r="W38" s="12"/>
      <c r="AA38" s="12"/>
    </row>
    <row r="39" spans="1:27" x14ac:dyDescent="0.15">
      <c r="A39" s="12">
        <v>1901</v>
      </c>
      <c r="B39" s="8">
        <v>7.07</v>
      </c>
      <c r="C39" s="8">
        <v>0.32</v>
      </c>
      <c r="D39" s="8">
        <v>0.5</v>
      </c>
      <c r="E39" s="8">
        <v>4.3</v>
      </c>
      <c r="F39" s="8">
        <v>3.1</v>
      </c>
      <c r="G39" s="13">
        <v>7.7067928999999999</v>
      </c>
      <c r="H39" s="6">
        <f t="shared" si="0"/>
        <v>1.0178665654116614</v>
      </c>
      <c r="I39" s="6">
        <f>[3]Consumption!G17</f>
        <v>3702.7857873608336</v>
      </c>
      <c r="J39" s="12">
        <f t="shared" si="6"/>
        <v>1901</v>
      </c>
      <c r="K39" s="12">
        <f t="shared" si="1"/>
        <v>211.25254319471853</v>
      </c>
      <c r="L39" s="12">
        <f>O39+L40/(1+[3]Calculations!$E$3)</f>
        <v>162.97476298640694</v>
      </c>
      <c r="M39" s="12">
        <f>O39+M40/(H39+[3]Calculations!$E$3-[3]Calculations!$E$1+1)</f>
        <v>198.39705217557787</v>
      </c>
      <c r="N39" s="12">
        <f t="shared" si="10"/>
        <v>165.58775504131091</v>
      </c>
      <c r="O39" s="12">
        <f t="shared" si="2"/>
        <v>9.3312333702216002</v>
      </c>
      <c r="P39" s="12">
        <f t="shared" si="7"/>
        <v>0.16500978600170363</v>
      </c>
      <c r="Q39" s="12">
        <f t="shared" si="3"/>
        <v>0.15272948698384647</v>
      </c>
      <c r="R39" s="12">
        <f t="shared" si="4"/>
        <v>14.580052140971249</v>
      </c>
      <c r="S39" s="12">
        <f t="shared" si="5"/>
        <v>14.729166666666668</v>
      </c>
      <c r="T39" s="12">
        <f t="shared" si="8"/>
        <v>10.682855137832647</v>
      </c>
      <c r="U39" s="12">
        <f t="shared" si="9"/>
        <v>20.522808418802526</v>
      </c>
      <c r="W39" s="12"/>
      <c r="AA39" s="12"/>
    </row>
    <row r="40" spans="1:27" x14ac:dyDescent="0.15">
      <c r="A40" s="12">
        <v>1902</v>
      </c>
      <c r="B40" s="8">
        <v>8.1199999999999992</v>
      </c>
      <c r="C40" s="8">
        <v>0.33</v>
      </c>
      <c r="D40" s="8">
        <v>0.63</v>
      </c>
      <c r="E40" s="8">
        <v>4.72</v>
      </c>
      <c r="F40" s="8">
        <v>3.18</v>
      </c>
      <c r="G40" s="13">
        <v>7.8970910999999999</v>
      </c>
      <c r="H40" s="6">
        <f t="shared" si="0"/>
        <v>0.95513813139003279</v>
      </c>
      <c r="I40" s="6">
        <f>[3]Consumption!G18</f>
        <v>3659.7120651915307</v>
      </c>
      <c r="J40" s="12">
        <f t="shared" si="6"/>
        <v>1902</v>
      </c>
      <c r="K40" s="12">
        <f t="shared" si="1"/>
        <v>236.78004676937309</v>
      </c>
      <c r="L40" s="12">
        <f>O40+L41/(1+[3]Calculations!$E$3)</f>
        <v>163.67764513479992</v>
      </c>
      <c r="M40" s="12">
        <f>O40+M41/(H40+[3]Calculations!$E$3-[3]Calculations!$E$1+1)</f>
        <v>199.64497517640572</v>
      </c>
      <c r="N40" s="12">
        <f t="shared" si="10"/>
        <v>148.68493879037331</v>
      </c>
      <c r="O40" s="12">
        <f t="shared" si="2"/>
        <v>8.7768679143885677</v>
      </c>
      <c r="P40" s="12">
        <f t="shared" si="7"/>
        <v>-1.2653943836344472E-2</v>
      </c>
      <c r="Q40" s="12">
        <f t="shared" si="3"/>
        <v>-1.273468685185843E-2</v>
      </c>
      <c r="R40" s="12">
        <f t="shared" si="4"/>
        <v>16.755838745650902</v>
      </c>
      <c r="S40" s="12">
        <f t="shared" si="5"/>
        <v>16.239999999999998</v>
      </c>
      <c r="T40" s="12">
        <f t="shared" si="8"/>
        <v>11.279515153965864</v>
      </c>
      <c r="U40" s="12">
        <f t="shared" si="9"/>
        <v>22.164491019898954</v>
      </c>
      <c r="W40" s="12"/>
      <c r="AA40" s="12"/>
    </row>
    <row r="41" spans="1:27" x14ac:dyDescent="0.15">
      <c r="A41" s="12">
        <v>1903</v>
      </c>
      <c r="B41" s="8">
        <v>8.4600000000000009</v>
      </c>
      <c r="C41" s="8">
        <v>0.35</v>
      </c>
      <c r="D41" s="8">
        <v>0.53</v>
      </c>
      <c r="E41" s="8">
        <v>5.5</v>
      </c>
      <c r="F41" s="8">
        <v>3.3</v>
      </c>
      <c r="G41" s="13">
        <v>8.6582594999999998</v>
      </c>
      <c r="H41" s="6">
        <f t="shared" si="0"/>
        <v>1.1035053958299639</v>
      </c>
      <c r="I41" s="6">
        <f>[3]Consumption!G19</f>
        <v>3808.0779029867008</v>
      </c>
      <c r="J41" s="12">
        <f t="shared" si="6"/>
        <v>1903</v>
      </c>
      <c r="K41" s="12">
        <f t="shared" si="1"/>
        <v>225.00697744159785</v>
      </c>
      <c r="L41" s="12">
        <f>O41+L42/(1+[3]Calculations!$E$3)</f>
        <v>165.01700077004958</v>
      </c>
      <c r="M41" s="12">
        <f>O41+M42/(H41+[3]Calculations!$E$3-[3]Calculations!$E$1+1)</f>
        <v>189.57525300529701</v>
      </c>
      <c r="N41" s="12">
        <f t="shared" si="10"/>
        <v>165.52522600933884</v>
      </c>
      <c r="O41" s="12">
        <f t="shared" si="2"/>
        <v>9.7367869760308299</v>
      </c>
      <c r="P41" s="12">
        <f t="shared" si="7"/>
        <v>-0.13082552601205055</v>
      </c>
      <c r="Q41" s="12">
        <f t="shared" si="3"/>
        <v>-0.14021139827919088</v>
      </c>
      <c r="R41" s="12">
        <f t="shared" si="4"/>
        <v>14.744277420846684</v>
      </c>
      <c r="S41" s="12">
        <f t="shared" si="5"/>
        <v>13.428571428571431</v>
      </c>
      <c r="T41" s="12">
        <f t="shared" si="8"/>
        <v>11.87994911152423</v>
      </c>
      <c r="U41" s="12">
        <f t="shared" si="9"/>
        <v>19.948284511367998</v>
      </c>
      <c r="W41" s="12"/>
      <c r="AA41" s="12"/>
    </row>
    <row r="42" spans="1:27" x14ac:dyDescent="0.15">
      <c r="A42" s="12">
        <v>1904</v>
      </c>
      <c r="B42" s="8">
        <v>6.68</v>
      </c>
      <c r="C42" s="8">
        <v>0.31</v>
      </c>
      <c r="D42" s="8">
        <v>0.49</v>
      </c>
      <c r="E42" s="8">
        <v>4.34</v>
      </c>
      <c r="F42" s="8">
        <v>3.4</v>
      </c>
      <c r="G42" s="13">
        <v>8.2776793000000009</v>
      </c>
      <c r="H42" s="6">
        <f t="shared" si="0"/>
        <v>1.0199578531676148</v>
      </c>
      <c r="I42" s="6">
        <f>[3]Consumption!G20</f>
        <v>3785.6899573301894</v>
      </c>
      <c r="J42" s="12">
        <f t="shared" si="6"/>
        <v>1904</v>
      </c>
      <c r="K42" s="12">
        <f t="shared" si="1"/>
        <v>185.8335342853884</v>
      </c>
      <c r="L42" s="12">
        <f>O42+L43/(1+[3]Calculations!$E$3)</f>
        <v>165.42121749822041</v>
      </c>
      <c r="M42" s="12">
        <f>O42+M43/(H42+[3]Calculations!$E$3-[3]Calculations!$E$1+1)</f>
        <v>205.30246282099054</v>
      </c>
      <c r="N42" s="12">
        <f t="shared" si="10"/>
        <v>151.93009574280384</v>
      </c>
      <c r="O42" s="12">
        <f t="shared" si="2"/>
        <v>8.4302550060381343</v>
      </c>
      <c r="P42" s="12">
        <f t="shared" si="7"/>
        <v>0.27898768832159598</v>
      </c>
      <c r="Q42" s="12">
        <f t="shared" si="3"/>
        <v>0.24606889653129471</v>
      </c>
      <c r="R42" s="12">
        <f t="shared" si="4"/>
        <v>13.325241783737697</v>
      </c>
      <c r="S42" s="12">
        <f t="shared" si="5"/>
        <v>12.60377358490566</v>
      </c>
      <c r="T42" s="12">
        <f t="shared" si="8"/>
        <v>12.651247000219032</v>
      </c>
      <c r="U42" s="12">
        <f t="shared" si="9"/>
        <v>15.642620396843219</v>
      </c>
      <c r="W42" s="12"/>
      <c r="AA42" s="12"/>
    </row>
    <row r="43" spans="1:27" x14ac:dyDescent="0.15">
      <c r="A43" s="12">
        <v>1905</v>
      </c>
      <c r="B43" s="8">
        <v>8.43</v>
      </c>
      <c r="C43" s="8">
        <v>0.33</v>
      </c>
      <c r="D43" s="8">
        <v>0.67</v>
      </c>
      <c r="E43" s="8">
        <v>4.17</v>
      </c>
      <c r="F43" s="8">
        <v>3.48</v>
      </c>
      <c r="G43" s="13">
        <v>8.4679289000000004</v>
      </c>
      <c r="H43" s="6">
        <f t="shared" si="0"/>
        <v>1.0417000000000001</v>
      </c>
      <c r="I43" s="6">
        <f>[3]Consumption!G21</f>
        <v>3923.5704591740791</v>
      </c>
      <c r="J43" s="12">
        <f t="shared" si="6"/>
        <v>1905</v>
      </c>
      <c r="K43" s="12">
        <f t="shared" si="1"/>
        <v>229.24854742226282</v>
      </c>
      <c r="L43" s="12">
        <f>O43+L44/(1+[3]Calculations!$E$3)</f>
        <v>167.24369137025607</v>
      </c>
      <c r="M43" s="12">
        <f>O43+M44/(H43+[3]Calculations!$E$3-[3]Calculations!$E$1+1)</f>
        <v>208.29988623217127</v>
      </c>
      <c r="N43" s="12">
        <f t="shared" si="10"/>
        <v>166.87279159057482</v>
      </c>
      <c r="O43" s="12">
        <f t="shared" si="2"/>
        <v>8.9741424257825315</v>
      </c>
      <c r="P43" s="12">
        <f t="shared" si="7"/>
        <v>0.20996441281138786</v>
      </c>
      <c r="Q43" s="12">
        <f t="shared" si="3"/>
        <v>0.1905909482764612</v>
      </c>
      <c r="R43" s="12">
        <f t="shared" si="4"/>
        <v>18.22022856143726</v>
      </c>
      <c r="S43" s="12">
        <f t="shared" si="5"/>
        <v>17.204081632653061</v>
      </c>
      <c r="T43" s="12">
        <f t="shared" si="8"/>
        <v>13.608880542983361</v>
      </c>
      <c r="U43" s="12">
        <f t="shared" si="9"/>
        <v>18.120628537115259</v>
      </c>
      <c r="W43" s="12"/>
    </row>
    <row r="44" spans="1:27" x14ac:dyDescent="0.15">
      <c r="A44" s="12">
        <v>1906</v>
      </c>
      <c r="B44" s="8">
        <v>9.8699999999999992</v>
      </c>
      <c r="C44" s="8">
        <v>0.4</v>
      </c>
      <c r="D44" s="8">
        <v>0.76</v>
      </c>
      <c r="E44" s="8">
        <v>5.47</v>
      </c>
      <c r="F44" s="8">
        <v>3.43</v>
      </c>
      <c r="G44" s="13">
        <v>8.4679289000000004</v>
      </c>
      <c r="H44" s="6">
        <f t="shared" si="0"/>
        <v>1.0093366588536368</v>
      </c>
      <c r="I44" s="6">
        <f>[3]Consumption!G22</f>
        <v>4273.8445351244036</v>
      </c>
      <c r="J44" s="12">
        <f t="shared" si="6"/>
        <v>1906</v>
      </c>
      <c r="K44" s="12">
        <f t="shared" si="1"/>
        <v>268.40844164385931</v>
      </c>
      <c r="L44" s="12">
        <f>O44+L45/(1+[3]Calculations!$E$3)</f>
        <v>168.60577944604472</v>
      </c>
      <c r="M44" s="12">
        <f>O44+M45/(H44+[3]Calculations!$E$3-[3]Calculations!$E$1+1)</f>
        <v>215.22961018982807</v>
      </c>
      <c r="N44" s="12">
        <f t="shared" si="10"/>
        <v>225.95375301990856</v>
      </c>
      <c r="O44" s="12">
        <f t="shared" si="2"/>
        <v>10.409889277279493</v>
      </c>
      <c r="P44" s="12">
        <f t="shared" si="7"/>
        <v>-3.4284311563531247E-2</v>
      </c>
      <c r="Q44" s="12">
        <f t="shared" si="3"/>
        <v>-3.4885806478524933E-2</v>
      </c>
      <c r="R44" s="12">
        <f t="shared" si="4"/>
        <v>19.778789626831035</v>
      </c>
      <c r="S44" s="12">
        <f t="shared" si="5"/>
        <v>14.731343283582088</v>
      </c>
      <c r="T44" s="12">
        <f t="shared" si="8"/>
        <v>14.839317113444002</v>
      </c>
      <c r="U44" s="12">
        <f t="shared" si="9"/>
        <v>19.723036056940682</v>
      </c>
      <c r="W44" s="12"/>
    </row>
    <row r="45" spans="1:27" x14ac:dyDescent="0.15">
      <c r="A45" s="12">
        <v>1907</v>
      </c>
      <c r="B45" s="8">
        <v>9.56</v>
      </c>
      <c r="C45" s="8">
        <v>0.44</v>
      </c>
      <c r="D45" s="8">
        <v>0.66</v>
      </c>
      <c r="E45" s="8">
        <v>6.23</v>
      </c>
      <c r="F45" s="8">
        <v>3.67</v>
      </c>
      <c r="G45" s="13">
        <v>8.8485090999999993</v>
      </c>
      <c r="H45" s="6">
        <f t="shared" si="0"/>
        <v>1.085642122060444</v>
      </c>
      <c r="I45" s="6">
        <f>[3]Consumption!G23</f>
        <v>4276.7051131683093</v>
      </c>
      <c r="J45" s="12">
        <f t="shared" si="6"/>
        <v>1907</v>
      </c>
      <c r="K45" s="12">
        <f t="shared" si="1"/>
        <v>248.79635372697985</v>
      </c>
      <c r="L45" s="12">
        <f>O45+L46/(1+[3]Calculations!$E$3)</f>
        <v>168.5273101803258</v>
      </c>
      <c r="M45" s="12">
        <f>O45+M46/(H45+[3]Calculations!$E$3-[3]Calculations!$E$1+1)</f>
        <v>214.53329200221106</v>
      </c>
      <c r="N45" s="12">
        <f t="shared" si="10"/>
        <v>216.14941461082961</v>
      </c>
      <c r="O45" s="12">
        <f t="shared" si="2"/>
        <v>11.702490552518091</v>
      </c>
      <c r="P45" s="12">
        <f t="shared" si="7"/>
        <v>-0.22069199047651039</v>
      </c>
      <c r="Q45" s="12">
        <f t="shared" si="3"/>
        <v>-0.24934892034187417</v>
      </c>
      <c r="R45" s="12">
        <f t="shared" si="4"/>
        <v>17.553735828777135</v>
      </c>
      <c r="S45" s="12">
        <f t="shared" si="5"/>
        <v>12.578947368421051</v>
      </c>
      <c r="T45" s="12">
        <f t="shared" si="8"/>
        <v>15.522847947731259</v>
      </c>
      <c r="U45" s="12">
        <f t="shared" si="9"/>
        <v>16.766024462242765</v>
      </c>
      <c r="W45" s="12"/>
    </row>
    <row r="46" spans="1:27" x14ac:dyDescent="0.15">
      <c r="A46" s="12">
        <v>1908</v>
      </c>
      <c r="B46" s="8">
        <v>6.85</v>
      </c>
      <c r="C46" s="8">
        <v>0.4</v>
      </c>
      <c r="D46" s="8">
        <v>0.57999999999999996</v>
      </c>
      <c r="E46" s="8">
        <v>5.32</v>
      </c>
      <c r="F46" s="8">
        <v>3.87</v>
      </c>
      <c r="G46" s="13">
        <v>8.6582594999999998</v>
      </c>
      <c r="H46" s="6">
        <f t="shared" si="0"/>
        <v>1.0195897678699035</v>
      </c>
      <c r="I46" s="6">
        <f>[3]Consumption!G24</f>
        <v>3929.9899721940228</v>
      </c>
      <c r="J46" s="12">
        <f t="shared" si="6"/>
        <v>1908</v>
      </c>
      <c r="K46" s="12">
        <f t="shared" si="1"/>
        <v>182.18650064715661</v>
      </c>
      <c r="L46" s="12">
        <f>O46+L47/(1+[3]Calculations!$E$3)</f>
        <v>167.06669808674638</v>
      </c>
      <c r="M46" s="12">
        <f>O46+M47/(H46+[3]Calculations!$E$3-[3]Calculations!$E$1+1)</f>
        <v>227.92714633159423</v>
      </c>
      <c r="N46" s="12">
        <f t="shared" si="10"/>
        <v>142.42588782324671</v>
      </c>
      <c r="O46" s="12">
        <f t="shared" si="2"/>
        <v>10.29912269614824</v>
      </c>
      <c r="P46" s="12">
        <f t="shared" si="7"/>
        <v>0.33695005337217526</v>
      </c>
      <c r="Q46" s="12">
        <f t="shared" si="3"/>
        <v>0.29039094018354428</v>
      </c>
      <c r="R46" s="12">
        <f t="shared" si="4"/>
        <v>14.933727909414948</v>
      </c>
      <c r="S46" s="12">
        <f t="shared" si="5"/>
        <v>10.378787878787877</v>
      </c>
      <c r="T46" s="12">
        <f t="shared" si="8"/>
        <v>15.82312061088501</v>
      </c>
      <c r="U46" s="12">
        <f t="shared" si="9"/>
        <v>11.736667218581115</v>
      </c>
      <c r="W46" s="12"/>
    </row>
    <row r="47" spans="1:27" x14ac:dyDescent="0.15">
      <c r="A47" s="12">
        <v>1909</v>
      </c>
      <c r="B47" s="8">
        <v>9.06</v>
      </c>
      <c r="C47" s="8">
        <v>0.44</v>
      </c>
      <c r="D47" s="8">
        <v>0.76</v>
      </c>
      <c r="E47" s="8">
        <v>3.65</v>
      </c>
      <c r="F47" s="8">
        <v>3.76</v>
      </c>
      <c r="G47" s="13">
        <v>8.9436744000000008</v>
      </c>
      <c r="H47" s="6">
        <f t="shared" si="0"/>
        <v>0.9368331133993284</v>
      </c>
      <c r="I47" s="6">
        <f>[3]Consumption!G25</f>
        <v>4274.4423497273056</v>
      </c>
      <c r="J47" s="12">
        <f t="shared" si="6"/>
        <v>1909</v>
      </c>
      <c r="K47" s="12">
        <f t="shared" si="1"/>
        <v>233.27512906775763</v>
      </c>
      <c r="L47" s="12">
        <f>O47+L48/(1+[3]Calculations!$E$3)</f>
        <v>167.0057153563483</v>
      </c>
      <c r="M47" s="12">
        <f>O47+M48/(H47+[3]Calculations!$E$3-[3]Calculations!$E$1+1)</f>
        <v>230.18039207201323</v>
      </c>
      <c r="N47" s="12">
        <f t="shared" si="10"/>
        <v>189.01635397660525</v>
      </c>
      <c r="O47" s="12">
        <f t="shared" si="2"/>
        <v>10.239667244366297</v>
      </c>
      <c r="P47" s="12">
        <f t="shared" si="7"/>
        <v>4.9495229100410716E-2</v>
      </c>
      <c r="Q47" s="12">
        <f t="shared" si="3"/>
        <v>4.8309314389619433E-2</v>
      </c>
      <c r="R47" s="12">
        <f t="shared" si="4"/>
        <v>17.686697967541786</v>
      </c>
      <c r="S47" s="12">
        <f t="shared" si="5"/>
        <v>15.620689655172413</v>
      </c>
      <c r="T47" s="12">
        <f t="shared" si="8"/>
        <v>16.192105402105948</v>
      </c>
      <c r="U47" s="12">
        <f t="shared" si="9"/>
        <v>14.742675279064956</v>
      </c>
      <c r="W47" s="12"/>
    </row>
    <row r="48" spans="1:27" x14ac:dyDescent="0.15">
      <c r="A48" s="12">
        <v>1910</v>
      </c>
      <c r="B48" s="8">
        <v>10.08</v>
      </c>
      <c r="C48" s="8">
        <v>0.47</v>
      </c>
      <c r="D48" s="8">
        <v>0.73</v>
      </c>
      <c r="E48" s="8">
        <v>5.26</v>
      </c>
      <c r="F48" s="8">
        <v>3.91</v>
      </c>
      <c r="G48" s="13">
        <v>9.8951653000000004</v>
      </c>
      <c r="H48" s="6">
        <f t="shared" si="0"/>
        <v>1.1285675819368224</v>
      </c>
      <c r="I48" s="6">
        <f>[3]Consumption!G26</f>
        <v>4263.3595028990549</v>
      </c>
      <c r="J48" s="12">
        <f t="shared" si="6"/>
        <v>1910</v>
      </c>
      <c r="K48" s="12">
        <f t="shared" si="1"/>
        <v>234.58146778002788</v>
      </c>
      <c r="L48" s="12">
        <f>O48+L49/(1+[3]Calculations!$E$3)</f>
        <v>167.00408833457925</v>
      </c>
      <c r="M48" s="12">
        <f>O48+M49/(H48+[3]Calculations!$E$3-[3]Calculations!$E$1+1)</f>
        <v>214.42492687999334</v>
      </c>
      <c r="N48" s="12">
        <f t="shared" si="10"/>
        <v>176.82395849325451</v>
      </c>
      <c r="O48" s="12">
        <f t="shared" si="2"/>
        <v>11.727224266862386</v>
      </c>
      <c r="P48" s="12">
        <f t="shared" si="7"/>
        <v>3.6006857553089376E-2</v>
      </c>
      <c r="Q48" s="12">
        <f t="shared" si="3"/>
        <v>3.5373763075122924E-2</v>
      </c>
      <c r="R48" s="12">
        <f t="shared" si="4"/>
        <v>18.214624925126685</v>
      </c>
      <c r="S48" s="12">
        <f t="shared" si="5"/>
        <v>13.263157894736841</v>
      </c>
      <c r="T48" s="12">
        <f t="shared" si="8"/>
        <v>16.579321491033539</v>
      </c>
      <c r="U48" s="12">
        <f t="shared" si="9"/>
        <v>14.487397528274375</v>
      </c>
      <c r="W48" s="12"/>
    </row>
    <row r="49" spans="1:27" x14ac:dyDescent="0.15">
      <c r="A49" s="12">
        <v>1911</v>
      </c>
      <c r="B49" s="8">
        <v>9.27</v>
      </c>
      <c r="C49" s="8">
        <v>0.47</v>
      </c>
      <c r="D49" s="8">
        <v>0.59</v>
      </c>
      <c r="E49" s="8">
        <v>4</v>
      </c>
      <c r="F49" s="8">
        <v>3.98</v>
      </c>
      <c r="G49" s="13">
        <v>9.2290893000000001</v>
      </c>
      <c r="H49" s="6">
        <f t="shared" si="0"/>
        <v>1.0508263212030209</v>
      </c>
      <c r="I49" s="6">
        <f>[3]Consumption!G27</f>
        <v>4399.9282507056205</v>
      </c>
      <c r="J49" s="12">
        <f t="shared" si="6"/>
        <v>1911</v>
      </c>
      <c r="K49" s="12">
        <f t="shared" si="1"/>
        <v>231.30078500811558</v>
      </c>
      <c r="L49" s="12">
        <f>O49+L50/(1+[3]Calculations!$E$3)</f>
        <v>165.41764900878056</v>
      </c>
      <c r="M49" s="12">
        <f>O49+M50/(H49+[3]Calculations!$E$3-[3]Calculations!$E$1+1)</f>
        <v>236.47847121759898</v>
      </c>
      <c r="N49" s="12">
        <f t="shared" si="10"/>
        <v>188.86572538950878</v>
      </c>
      <c r="O49" s="12">
        <f t="shared" si="2"/>
        <v>11.849303782951727</v>
      </c>
      <c r="P49" s="12">
        <f t="shared" si="7"/>
        <v>4.528923121908654E-2</v>
      </c>
      <c r="Q49" s="12">
        <f t="shared" si="3"/>
        <v>4.4293623407491184E-2</v>
      </c>
      <c r="R49" s="12">
        <f t="shared" si="4"/>
        <v>14.874657940301104</v>
      </c>
      <c r="S49" s="12">
        <f t="shared" si="5"/>
        <v>12.698630136986301</v>
      </c>
      <c r="T49" s="12">
        <f t="shared" si="8"/>
        <v>16.608782070966519</v>
      </c>
      <c r="U49" s="12">
        <f t="shared" si="9"/>
        <v>13.951161097467596</v>
      </c>
      <c r="W49" s="12"/>
    </row>
    <row r="50" spans="1:27" x14ac:dyDescent="0.15">
      <c r="A50" s="12">
        <v>1912</v>
      </c>
      <c r="B50" s="8">
        <v>9.1199999999999992</v>
      </c>
      <c r="C50" s="8">
        <v>0.48</v>
      </c>
      <c r="D50" s="8">
        <v>0.7</v>
      </c>
      <c r="E50" s="8">
        <v>4.3499999999999996</v>
      </c>
      <c r="F50" s="8">
        <v>4.01</v>
      </c>
      <c r="G50" s="13">
        <v>9.1340050000000002</v>
      </c>
      <c r="H50" s="6">
        <f t="shared" si="0"/>
        <v>0.9725851242346939</v>
      </c>
      <c r="I50" s="6">
        <f>[3]Consumption!G28</f>
        <v>4444.755222900706</v>
      </c>
      <c r="J50" s="12">
        <f t="shared" si="6"/>
        <v>1912</v>
      </c>
      <c r="K50" s="12">
        <f t="shared" si="1"/>
        <v>229.92691595855263</v>
      </c>
      <c r="L50" s="12">
        <f>O50+L51/(1+[3]Calculations!$E$3)</f>
        <v>163.59755061994994</v>
      </c>
      <c r="M50" s="12">
        <f>O50+M51/(H50+[3]Calculations!$E$3-[3]Calculations!$E$1+1)</f>
        <v>244.6019894325529</v>
      </c>
      <c r="N50" s="12">
        <f t="shared" si="10"/>
        <v>184.83158791956114</v>
      </c>
      <c r="O50" s="12">
        <f t="shared" si="2"/>
        <v>11.279020408163264</v>
      </c>
      <c r="P50" s="12">
        <f t="shared" si="7"/>
        <v>-5.0831431256686383E-4</v>
      </c>
      <c r="Q50" s="12">
        <f t="shared" si="3"/>
        <v>-5.0844354808369315E-4</v>
      </c>
      <c r="R50" s="12">
        <f t="shared" si="4"/>
        <v>16.448571428571427</v>
      </c>
      <c r="S50" s="12">
        <f t="shared" si="5"/>
        <v>15.457627118644066</v>
      </c>
      <c r="T50" s="12">
        <f t="shared" si="8"/>
        <v>16.578055339258576</v>
      </c>
      <c r="U50" s="12">
        <f t="shared" si="9"/>
        <v>13.843695159350863</v>
      </c>
      <c r="W50" s="12"/>
      <c r="AA50" s="12"/>
    </row>
    <row r="51" spans="1:27" x14ac:dyDescent="0.15">
      <c r="A51" s="12">
        <v>1913</v>
      </c>
      <c r="B51" s="8">
        <v>9.3000000000000007</v>
      </c>
      <c r="C51" s="8">
        <v>0.48</v>
      </c>
      <c r="D51" s="8">
        <v>0.63</v>
      </c>
      <c r="E51" s="8">
        <v>5.65</v>
      </c>
      <c r="F51" s="8">
        <v>4.45</v>
      </c>
      <c r="G51" s="13">
        <v>9.8000000000000007</v>
      </c>
      <c r="H51" s="6">
        <f t="shared" si="0"/>
        <v>1.0353699999999999</v>
      </c>
      <c r="I51" s="6">
        <f>[3]Consumption!G29</f>
        <v>4501.9880208039194</v>
      </c>
      <c r="J51" s="12">
        <f t="shared" si="6"/>
        <v>1913</v>
      </c>
      <c r="K51" s="12">
        <f t="shared" si="1"/>
        <v>218.53102040816327</v>
      </c>
      <c r="L51" s="12">
        <f>O51+L52/(1+[3]Calculations!$E$3)</f>
        <v>162.26611298073686</v>
      </c>
      <c r="M51" s="12">
        <f>O51+M52/(H51+[3]Calculations!$E$3-[3]Calculations!$E$1+1)</f>
        <v>235.81332890131142</v>
      </c>
      <c r="N51" s="12">
        <f t="shared" si="10"/>
        <v>183.25794595819471</v>
      </c>
      <c r="O51" s="12">
        <f t="shared" si="2"/>
        <v>11.053439999999998</v>
      </c>
      <c r="P51" s="12">
        <f t="shared" si="7"/>
        <v>-6.7419354838709838E-2</v>
      </c>
      <c r="Q51" s="12">
        <f t="shared" si="3"/>
        <v>-6.9799648456891752E-2</v>
      </c>
      <c r="R51" s="12">
        <f t="shared" si="4"/>
        <v>14.50764</v>
      </c>
      <c r="S51" s="12">
        <f t="shared" si="5"/>
        <v>13.285714285714288</v>
      </c>
      <c r="T51" s="12">
        <f t="shared" si="8"/>
        <v>16.554391597173908</v>
      </c>
      <c r="U51" s="12">
        <f t="shared" si="9"/>
        <v>13.181945405300878</v>
      </c>
      <c r="W51" s="12"/>
      <c r="AA51" s="12"/>
    </row>
    <row r="52" spans="1:27" x14ac:dyDescent="0.15">
      <c r="A52" s="12">
        <v>1914</v>
      </c>
      <c r="B52" s="8">
        <v>8.3699999999999992</v>
      </c>
      <c r="C52" s="8">
        <v>0.42</v>
      </c>
      <c r="D52" s="8">
        <v>0.52</v>
      </c>
      <c r="E52" s="8">
        <v>4.6399999999999997</v>
      </c>
      <c r="F52" s="8">
        <v>4.16</v>
      </c>
      <c r="G52" s="13">
        <v>10</v>
      </c>
      <c r="H52" s="6">
        <f t="shared" si="0"/>
        <v>1.0360396039603961</v>
      </c>
      <c r="I52" s="6">
        <f>[3]Consumption!G30</f>
        <v>4361.7544433348185</v>
      </c>
      <c r="J52" s="12">
        <f t="shared" si="6"/>
        <v>1914</v>
      </c>
      <c r="K52" s="12">
        <f t="shared" si="1"/>
        <v>192.74435999999997</v>
      </c>
      <c r="L52" s="12">
        <f>O52+L53/(1+[3]Calculations!$E$3)</f>
        <v>161.08803468557085</v>
      </c>
      <c r="M52" s="12">
        <f>O52+M53/(H52+[3]Calculations!$E$3-[3]Calculations!$E$1+1)</f>
        <v>241.27037291520898</v>
      </c>
      <c r="N52" s="12">
        <f t="shared" si="10"/>
        <v>150.41599396479276</v>
      </c>
      <c r="O52" s="12">
        <f t="shared" si="2"/>
        <v>9.5759999999999987</v>
      </c>
      <c r="P52" s="12">
        <f t="shared" si="7"/>
        <v>-6.5497947644226603E-2</v>
      </c>
      <c r="Q52" s="12">
        <f t="shared" si="3"/>
        <v>-6.7741455881575985E-2</v>
      </c>
      <c r="R52" s="12">
        <f t="shared" si="4"/>
        <v>11.856000000000002</v>
      </c>
      <c r="S52" s="12">
        <f t="shared" si="5"/>
        <v>13.285714285714283</v>
      </c>
      <c r="T52" s="12">
        <f t="shared" si="8"/>
        <v>16.407467418800142</v>
      </c>
      <c r="U52" s="12">
        <f t="shared" si="9"/>
        <v>11.643095360442267</v>
      </c>
      <c r="W52" s="12"/>
      <c r="AA52" s="12"/>
    </row>
    <row r="53" spans="1:27" x14ac:dyDescent="0.15">
      <c r="A53" s="12">
        <v>1915</v>
      </c>
      <c r="B53" s="8">
        <v>7.48</v>
      </c>
      <c r="C53" s="8">
        <v>0.43</v>
      </c>
      <c r="D53" s="8">
        <v>0.88</v>
      </c>
      <c r="E53" s="8">
        <v>3.65</v>
      </c>
      <c r="F53" s="8">
        <v>4.24</v>
      </c>
      <c r="G53" s="13">
        <v>10.1</v>
      </c>
      <c r="H53" s="6">
        <f t="shared" si="0"/>
        <v>1.0066009615384615</v>
      </c>
      <c r="I53" s="6">
        <f>[3]Consumption!G31</f>
        <v>4224.7437814597379</v>
      </c>
      <c r="J53" s="12">
        <f t="shared" si="6"/>
        <v>1915</v>
      </c>
      <c r="K53" s="12">
        <f t="shared" si="1"/>
        <v>170.54400000000001</v>
      </c>
      <c r="L53" s="12">
        <f>O53+L54/(1+[3]Calculations!$E$3)</f>
        <v>161.40694703425984</v>
      </c>
      <c r="M53" s="12">
        <f>O53+M54/(H53+[3]Calculations!$E$3-[3]Calculations!$E$1+1)</f>
        <v>248.86939594984099</v>
      </c>
      <c r="N53" s="12">
        <f t="shared" si="10"/>
        <v>122.81262475973566</v>
      </c>
      <c r="O53" s="12">
        <f t="shared" si="2"/>
        <v>9.5211923076923064</v>
      </c>
      <c r="P53" s="12">
        <f t="shared" si="7"/>
        <v>0.26717400246812001</v>
      </c>
      <c r="Q53" s="12">
        <f t="shared" si="3"/>
        <v>0.2367892261385019</v>
      </c>
      <c r="R53" s="12">
        <f t="shared" si="4"/>
        <v>19.485230769230768</v>
      </c>
      <c r="S53" s="12">
        <f t="shared" si="5"/>
        <v>14.384615384615383</v>
      </c>
      <c r="T53" s="12">
        <f t="shared" si="8"/>
        <v>16.533967639579487</v>
      </c>
      <c r="U53" s="12">
        <f t="shared" si="9"/>
        <v>10.394291553161084</v>
      </c>
      <c r="W53" s="12"/>
      <c r="AA53" s="12"/>
    </row>
    <row r="54" spans="1:27" x14ac:dyDescent="0.15">
      <c r="A54" s="12">
        <v>1916</v>
      </c>
      <c r="B54" s="8">
        <v>9.33</v>
      </c>
      <c r="C54" s="8">
        <v>0.56000000000000005</v>
      </c>
      <c r="D54" s="8">
        <v>1.53</v>
      </c>
      <c r="E54" s="8">
        <v>3.64</v>
      </c>
      <c r="F54" s="8">
        <v>4.05</v>
      </c>
      <c r="G54" s="13">
        <v>10.4</v>
      </c>
      <c r="H54" s="6">
        <f t="shared" si="0"/>
        <v>0.92124444444444453</v>
      </c>
      <c r="I54" s="6">
        <f>[3]Consumption!G32</f>
        <v>4541.7089008821367</v>
      </c>
      <c r="J54" s="12">
        <f t="shared" si="6"/>
        <v>1916</v>
      </c>
      <c r="K54" s="12">
        <f t="shared" si="1"/>
        <v>206.58773076923077</v>
      </c>
      <c r="L54" s="12">
        <f>O54+L55/(1+[3]Calculations!$E$3)</f>
        <v>161.8050738958519</v>
      </c>
      <c r="M54" s="12">
        <f>O54+M55/(H54+[3]Calculations!$E$3-[3]Calculations!$E$1+1)</f>
        <v>250.04450308341049</v>
      </c>
      <c r="N54" s="12">
        <f t="shared" si="10"/>
        <v>154.50707264758597</v>
      </c>
      <c r="O54" s="12">
        <f t="shared" si="2"/>
        <v>11.021948717948719</v>
      </c>
      <c r="P54" s="12">
        <f t="shared" si="7"/>
        <v>-3.4893414314636065E-2</v>
      </c>
      <c r="Q54" s="12">
        <f t="shared" si="3"/>
        <v>-3.5516732255043822E-2</v>
      </c>
      <c r="R54" s="12">
        <f t="shared" si="4"/>
        <v>30.113538461538461</v>
      </c>
      <c r="S54" s="12">
        <f t="shared" si="5"/>
        <v>10.602272727272728</v>
      </c>
      <c r="T54" s="12">
        <f t="shared" si="8"/>
        <v>17.567442523050229</v>
      </c>
      <c r="U54" s="12">
        <f t="shared" si="9"/>
        <v>12.494746286710706</v>
      </c>
      <c r="W54" s="12"/>
      <c r="AA54" s="12"/>
    </row>
    <row r="55" spans="1:27" x14ac:dyDescent="0.15">
      <c r="A55" s="12">
        <v>1917</v>
      </c>
      <c r="B55" s="8">
        <v>9.57</v>
      </c>
      <c r="C55" s="8">
        <v>0.69</v>
      </c>
      <c r="D55" s="8">
        <v>1.28</v>
      </c>
      <c r="E55" s="8">
        <v>4.25</v>
      </c>
      <c r="F55" s="8">
        <v>4.2300000000000004</v>
      </c>
      <c r="G55" s="13">
        <v>11.7</v>
      </c>
      <c r="H55" s="6">
        <f t="shared" si="0"/>
        <v>0.87123214285714279</v>
      </c>
      <c r="I55" s="6">
        <f>[3]Consumption!G33</f>
        <v>4387.4780291398238</v>
      </c>
      <c r="J55" s="12">
        <f t="shared" si="6"/>
        <v>1917</v>
      </c>
      <c r="K55" s="12">
        <f t="shared" si="1"/>
        <v>188.3572307692308</v>
      </c>
      <c r="L55" s="12">
        <f>O55+L56/(1+[3]Calculations!$E$3)</f>
        <v>160.63043407579391</v>
      </c>
      <c r="M55" s="12">
        <f>O55+M56/(H55+[3]Calculations!$E$3-[3]Calculations!$E$1+1)</f>
        <v>229.30216802671484</v>
      </c>
      <c r="N55" s="12">
        <f t="shared" si="10"/>
        <v>123.54270673013701</v>
      </c>
      <c r="O55" s="12">
        <f t="shared" si="2"/>
        <v>11.349514285714283</v>
      </c>
      <c r="P55" s="12">
        <f t="shared" si="7"/>
        <v>-0.31012091356918953</v>
      </c>
      <c r="Q55" s="12">
        <f t="shared" si="3"/>
        <v>-0.37123893380343548</v>
      </c>
      <c r="R55" s="12">
        <f t="shared" si="4"/>
        <v>21.054171428571429</v>
      </c>
      <c r="S55" s="12">
        <f t="shared" si="5"/>
        <v>6.2549019607843146</v>
      </c>
      <c r="T55" s="12">
        <f t="shared" si="8"/>
        <v>17.917486083029662</v>
      </c>
      <c r="U55" s="12">
        <f t="shared" si="9"/>
        <v>10.721949454058974</v>
      </c>
      <c r="W55" s="12"/>
    </row>
    <row r="56" spans="1:27" x14ac:dyDescent="0.15">
      <c r="A56" s="12">
        <v>1918</v>
      </c>
      <c r="B56" s="8">
        <v>7.21</v>
      </c>
      <c r="C56" s="8">
        <v>0.56999999999999995</v>
      </c>
      <c r="D56" s="8">
        <v>0.99</v>
      </c>
      <c r="E56" s="8">
        <v>5.98</v>
      </c>
      <c r="F56" s="8">
        <v>4.57</v>
      </c>
      <c r="G56" s="13">
        <v>14</v>
      </c>
      <c r="H56" s="6">
        <f t="shared" si="0"/>
        <v>0.89922424242424248</v>
      </c>
      <c r="I56" s="6">
        <f>[3]Consumption!G34</f>
        <v>4369.9592616520058</v>
      </c>
      <c r="J56" s="12">
        <f t="shared" si="6"/>
        <v>1918</v>
      </c>
      <c r="K56" s="12">
        <f t="shared" si="1"/>
        <v>118.5942</v>
      </c>
      <c r="L56" s="12">
        <f>O56+L57/(1+[3]Calculations!$E$3)</f>
        <v>159.03012301159234</v>
      </c>
      <c r="M56" s="12">
        <f>O56+M57/(H56+[3]Calculations!$E$3-[3]Calculations!$E$1+1)</f>
        <v>198.18880814732591</v>
      </c>
      <c r="N56" s="12">
        <f t="shared" si="10"/>
        <v>110.23180363654649</v>
      </c>
      <c r="O56" s="12">
        <f t="shared" si="2"/>
        <v>7.955127272727271</v>
      </c>
      <c r="P56" s="12">
        <f t="shared" si="7"/>
        <v>-9.1203295086791491E-3</v>
      </c>
      <c r="Q56" s="12">
        <f t="shared" si="3"/>
        <v>-9.1621743338987753E-3</v>
      </c>
      <c r="R56" s="12">
        <f t="shared" si="4"/>
        <v>13.816800000000001</v>
      </c>
      <c r="S56" s="12">
        <f t="shared" si="5"/>
        <v>5.6328125</v>
      </c>
      <c r="T56" s="12">
        <f t="shared" si="8"/>
        <v>17.805793292088165</v>
      </c>
      <c r="U56" s="12">
        <f t="shared" si="9"/>
        <v>6.6189084478946585</v>
      </c>
      <c r="W56" s="12"/>
    </row>
    <row r="57" spans="1:27" x14ac:dyDescent="0.15">
      <c r="A57" s="12">
        <v>1919</v>
      </c>
      <c r="B57" s="8">
        <v>7.85</v>
      </c>
      <c r="C57" s="8">
        <v>0.53</v>
      </c>
      <c r="D57" s="8">
        <v>0.93</v>
      </c>
      <c r="E57" s="8">
        <v>5.56</v>
      </c>
      <c r="F57" s="8">
        <v>4.5</v>
      </c>
      <c r="G57" s="13">
        <v>16.5</v>
      </c>
      <c r="H57" s="6">
        <f t="shared" si="0"/>
        <v>0.90245595854922278</v>
      </c>
      <c r="I57" s="6">
        <f>[3]Consumption!G35</f>
        <v>4505.8267373012377</v>
      </c>
      <c r="J57" s="12">
        <f t="shared" si="6"/>
        <v>1919</v>
      </c>
      <c r="K57" s="12">
        <f t="shared" si="1"/>
        <v>109.55745454545453</v>
      </c>
      <c r="L57" s="12">
        <f>O57+L58/(1+[3]Calculations!$E$3)</f>
        <v>160.9413660507476</v>
      </c>
      <c r="M57" s="12">
        <f>O57+M58/(H57+[3]Calculations!$E$3-[3]Calculations!$E$1+1)</f>
        <v>178.30841902539225</v>
      </c>
      <c r="N57" s="12">
        <f t="shared" si="10"/>
        <v>116.63835129546497</v>
      </c>
      <c r="O57" s="12">
        <f t="shared" si="2"/>
        <v>6.3237512953367876</v>
      </c>
      <c r="P57" s="12">
        <f t="shared" si="7"/>
        <v>1.9372297943962339E-2</v>
      </c>
      <c r="Q57" s="12">
        <f t="shared" si="3"/>
        <v>1.9187043690878761E-2</v>
      </c>
      <c r="R57" s="12">
        <f t="shared" si="4"/>
        <v>11.096393782383419</v>
      </c>
      <c r="S57" s="12">
        <f t="shared" si="5"/>
        <v>7.9292929292929282</v>
      </c>
      <c r="T57" s="12">
        <f t="shared" si="8"/>
        <v>17.146762873572328</v>
      </c>
      <c r="U57" s="12">
        <f t="shared" si="9"/>
        <v>6.1529106144422867</v>
      </c>
      <c r="W57" s="12"/>
    </row>
    <row r="58" spans="1:27" x14ac:dyDescent="0.15">
      <c r="A58" s="12">
        <v>1920</v>
      </c>
      <c r="B58" s="8">
        <v>8.83</v>
      </c>
      <c r="C58" s="8">
        <v>0.51</v>
      </c>
      <c r="D58" s="8">
        <v>0.8</v>
      </c>
      <c r="E58" s="8">
        <v>7.3</v>
      </c>
      <c r="F58" s="8">
        <v>4.97</v>
      </c>
      <c r="G58" s="13">
        <v>19.3</v>
      </c>
      <c r="H58" s="6">
        <f t="shared" si="0"/>
        <v>1.0899421052631579</v>
      </c>
      <c r="I58" s="6">
        <f>[3]Consumption!G36</f>
        <v>4637.2132854992988</v>
      </c>
      <c r="J58" s="12">
        <f t="shared" si="6"/>
        <v>1920</v>
      </c>
      <c r="K58" s="12">
        <f t="shared" si="1"/>
        <v>105.3560829015544</v>
      </c>
      <c r="L58" s="12">
        <f>O58+L59/(1+[3]Calculations!$E$3)</f>
        <v>164.71534559734144</v>
      </c>
      <c r="M58" s="12">
        <f>O58+M59/(H58+[3]Calculations!$E$3-[3]Calculations!$E$1+1)</f>
        <v>161.75919536316871</v>
      </c>
      <c r="N58" s="12">
        <f t="shared" si="10"/>
        <v>124.52564005758691</v>
      </c>
      <c r="O58" s="12">
        <f t="shared" si="2"/>
        <v>6.1812000000000005</v>
      </c>
      <c r="P58" s="12">
        <f t="shared" si="7"/>
        <v>-0.12340704535971869</v>
      </c>
      <c r="Q58" s="12">
        <f t="shared" si="3"/>
        <v>-0.13171252817291437</v>
      </c>
      <c r="R58" s="12">
        <f t="shared" si="4"/>
        <v>9.6960000000000015</v>
      </c>
      <c r="S58" s="12">
        <f t="shared" si="5"/>
        <v>9.4946236559139781</v>
      </c>
      <c r="T58" s="12">
        <f t="shared" si="8"/>
        <v>16.294900381059662</v>
      </c>
      <c r="U58" s="12">
        <f t="shared" si="9"/>
        <v>6.1443716040382084</v>
      </c>
      <c r="W58" s="12"/>
    </row>
    <row r="59" spans="1:27" x14ac:dyDescent="0.15">
      <c r="A59" s="12">
        <v>1921</v>
      </c>
      <c r="B59" s="8">
        <v>7.11</v>
      </c>
      <c r="C59" s="8">
        <v>0.46</v>
      </c>
      <c r="D59" s="8">
        <v>0.28999999999999998</v>
      </c>
      <c r="E59" s="8">
        <v>7.44</v>
      </c>
      <c r="F59" s="8">
        <v>5.09</v>
      </c>
      <c r="G59" s="13">
        <v>19</v>
      </c>
      <c r="H59" s="6">
        <f t="shared" si="0"/>
        <v>1.207905325443787</v>
      </c>
      <c r="I59" s="6">
        <f>[3]Consumption!G37</f>
        <v>4842.8139542488689</v>
      </c>
      <c r="J59" s="12">
        <f t="shared" si="6"/>
        <v>1921</v>
      </c>
      <c r="K59" s="12">
        <f t="shared" si="1"/>
        <v>86.173199999999994</v>
      </c>
      <c r="L59" s="12">
        <f>O59+L60/(1+[3]Calculations!$E$3)</f>
        <v>168.88765631492529</v>
      </c>
      <c r="M59" s="12">
        <f>O59+M60/(H59+[3]Calculations!$E$3-[3]Calculations!$E$1+1)</f>
        <v>175.49671239003843</v>
      </c>
      <c r="N59" s="12">
        <f t="shared" si="10"/>
        <v>141.94150601118304</v>
      </c>
      <c r="O59" s="12">
        <f t="shared" si="2"/>
        <v>6.2679763313609476</v>
      </c>
      <c r="P59" s="12">
        <f t="shared" si="7"/>
        <v>0.22704083755690396</v>
      </c>
      <c r="Q59" s="12">
        <f t="shared" si="3"/>
        <v>0.20460544761739069</v>
      </c>
      <c r="R59" s="12">
        <f t="shared" si="4"/>
        <v>3.9515502958579884</v>
      </c>
      <c r="S59" s="12">
        <f t="shared" si="5"/>
        <v>8.8874999999999975</v>
      </c>
      <c r="T59" s="12">
        <f t="shared" si="8"/>
        <v>15.20258961661535</v>
      </c>
      <c r="U59" s="12">
        <f t="shared" si="9"/>
        <v>5.2883539012096819</v>
      </c>
      <c r="W59" s="12"/>
    </row>
    <row r="60" spans="1:27" x14ac:dyDescent="0.15">
      <c r="A60" s="12">
        <v>1922</v>
      </c>
      <c r="B60" s="8">
        <v>7.3</v>
      </c>
      <c r="C60" s="8">
        <v>0.51</v>
      </c>
      <c r="D60" s="8">
        <v>0.69</v>
      </c>
      <c r="E60" s="8">
        <v>4.58</v>
      </c>
      <c r="F60" s="8">
        <v>4.3</v>
      </c>
      <c r="G60" s="13">
        <v>16.899999999999999</v>
      </c>
      <c r="H60" s="6">
        <f t="shared" si="0"/>
        <v>1.052025</v>
      </c>
      <c r="I60" s="6">
        <f>[3]Consumption!G38</f>
        <v>4952.3605648664652</v>
      </c>
      <c r="J60" s="12">
        <f t="shared" si="6"/>
        <v>1922</v>
      </c>
      <c r="K60" s="12">
        <f t="shared" si="1"/>
        <v>99.47005917159764</v>
      </c>
      <c r="L60" s="12">
        <f>O60+L61/(1+[3]Calculations!$E$3)</f>
        <v>173.24000782054816</v>
      </c>
      <c r="M60" s="12">
        <f>O60+M61/(H60+[3]Calculations!$E$3-[3]Calculations!$E$1+1)</f>
        <v>210.85792988496507</v>
      </c>
      <c r="N60" s="12">
        <f t="shared" si="10"/>
        <v>148.95903471873407</v>
      </c>
      <c r="O60" s="12">
        <f t="shared" si="2"/>
        <v>6.9906428571428574</v>
      </c>
      <c r="P60" s="12">
        <f t="shared" si="7"/>
        <v>0.29671395955642521</v>
      </c>
      <c r="Q60" s="12">
        <f t="shared" si="3"/>
        <v>0.25983334096275729</v>
      </c>
      <c r="R60" s="12">
        <f t="shared" si="4"/>
        <v>9.4579285714285692</v>
      </c>
      <c r="S60" s="12">
        <f t="shared" si="5"/>
        <v>25.172413793103448</v>
      </c>
      <c r="T60" s="12">
        <f t="shared" si="8"/>
        <v>14.503525330901065</v>
      </c>
      <c r="U60" s="12">
        <f t="shared" si="9"/>
        <v>6.5429681179372183</v>
      </c>
      <c r="W60" s="12"/>
    </row>
    <row r="61" spans="1:27" x14ac:dyDescent="0.15">
      <c r="A61" s="12">
        <v>1923</v>
      </c>
      <c r="B61" s="8">
        <v>8.9</v>
      </c>
      <c r="C61" s="8">
        <v>0.53</v>
      </c>
      <c r="D61" s="8">
        <v>0.98</v>
      </c>
      <c r="E61" s="8">
        <v>4.96</v>
      </c>
      <c r="F61" s="8">
        <v>4.3600000000000003</v>
      </c>
      <c r="G61" s="13">
        <v>16.8</v>
      </c>
      <c r="H61" s="6">
        <f t="shared" si="0"/>
        <v>1.0192647398843933</v>
      </c>
      <c r="I61" s="6">
        <f>[3]Consumption!G39</f>
        <v>5310.2848465177285</v>
      </c>
      <c r="J61" s="12">
        <f t="shared" si="6"/>
        <v>1923</v>
      </c>
      <c r="K61" s="12">
        <f t="shared" si="1"/>
        <v>121.99357142857143</v>
      </c>
      <c r="L61" s="12">
        <f>O61+L62/(1+[3]Calculations!$E$3)</f>
        <v>177.10673941390343</v>
      </c>
      <c r="M61" s="12">
        <f>O61+M62/(H61+[3]Calculations!$E$3-[3]Calculations!$E$1+1)</f>
        <v>222.23844525714119</v>
      </c>
      <c r="N61" s="12">
        <f t="shared" si="10"/>
        <v>189.92902407057528</v>
      </c>
      <c r="O61" s="12">
        <f t="shared" si="2"/>
        <v>7.0548208092485547</v>
      </c>
      <c r="P61" s="12">
        <f t="shared" si="7"/>
        <v>2.1289861661362586E-2</v>
      </c>
      <c r="Q61" s="12">
        <f t="shared" si="3"/>
        <v>2.1066398656886497E-2</v>
      </c>
      <c r="R61" s="12">
        <f t="shared" si="4"/>
        <v>13.044763005780347</v>
      </c>
      <c r="S61" s="12">
        <f t="shared" si="5"/>
        <v>12.898550724637683</v>
      </c>
      <c r="T61" s="12">
        <f t="shared" si="8"/>
        <v>14.357237631479098</v>
      </c>
      <c r="U61" s="12">
        <f t="shared" si="9"/>
        <v>8.4113047445542879</v>
      </c>
      <c r="W61" s="12"/>
    </row>
    <row r="62" spans="1:27" x14ac:dyDescent="0.15">
      <c r="A62" s="12">
        <v>1924</v>
      </c>
      <c r="B62" s="8">
        <v>8.83</v>
      </c>
      <c r="C62" s="8">
        <v>0.55000000000000004</v>
      </c>
      <c r="D62" s="8">
        <v>0.93</v>
      </c>
      <c r="E62" s="8">
        <v>4.34</v>
      </c>
      <c r="F62" s="8">
        <v>4.0599999999999996</v>
      </c>
      <c r="G62" s="13">
        <v>17.3</v>
      </c>
      <c r="H62" s="6">
        <f t="shared" si="0"/>
        <v>1.0434000000000001</v>
      </c>
      <c r="I62" s="6">
        <f>[3]Consumption!G40</f>
        <v>5595.7135232081073</v>
      </c>
      <c r="J62" s="12">
        <f t="shared" si="6"/>
        <v>1924</v>
      </c>
      <c r="K62" s="12">
        <f t="shared" si="1"/>
        <v>117.53597687861271</v>
      </c>
      <c r="L62" s="12">
        <f>O62+L63/(1+[3]Calculations!$E$3)</f>
        <v>181.15762933457421</v>
      </c>
      <c r="M62" s="12">
        <f>O62+M63/(H62+[3]Calculations!$E$3-[3]Calculations!$E$1+1)</f>
        <v>227.52506391149331</v>
      </c>
      <c r="N62" s="12">
        <f t="shared" si="10"/>
        <v>227.1209487540352</v>
      </c>
      <c r="O62" s="12">
        <f t="shared" si="2"/>
        <v>7.3210404624277459</v>
      </c>
      <c r="P62" s="12">
        <f t="shared" si="7"/>
        <v>0.26047565118912791</v>
      </c>
      <c r="Q62" s="12">
        <f t="shared" si="3"/>
        <v>0.23148915067158482</v>
      </c>
      <c r="R62" s="12">
        <f t="shared" si="4"/>
        <v>12.37921387283237</v>
      </c>
      <c r="S62" s="12">
        <f t="shared" si="5"/>
        <v>9.0102040816326525</v>
      </c>
      <c r="T62" s="12">
        <f t="shared" si="8"/>
        <v>14.409559018762334</v>
      </c>
      <c r="U62" s="12">
        <f t="shared" si="9"/>
        <v>8.1865314133206297</v>
      </c>
      <c r="W62" s="12"/>
    </row>
    <row r="63" spans="1:27" x14ac:dyDescent="0.15">
      <c r="A63" s="12">
        <v>1925</v>
      </c>
      <c r="B63" s="8">
        <v>10.58</v>
      </c>
      <c r="C63" s="8">
        <v>0.6</v>
      </c>
      <c r="D63" s="8">
        <v>1.25</v>
      </c>
      <c r="E63" s="8">
        <v>3.87</v>
      </c>
      <c r="F63" s="8">
        <v>3.86</v>
      </c>
      <c r="G63" s="13">
        <v>17.3</v>
      </c>
      <c r="H63" s="6">
        <f t="shared" si="0"/>
        <v>1.0038832402234636</v>
      </c>
      <c r="I63" s="6">
        <f>[3]Consumption!G41</f>
        <v>5351.5956381897568</v>
      </c>
      <c r="J63" s="12">
        <f t="shared" si="6"/>
        <v>1925</v>
      </c>
      <c r="K63" s="12">
        <f t="shared" si="1"/>
        <v>140.8301965317919</v>
      </c>
      <c r="L63" s="12">
        <f>O63+L64/(1+[3]Calculations!$E$3)</f>
        <v>185.18946795831707</v>
      </c>
      <c r="M63" s="12">
        <f>O63+M64/(H63+[3]Calculations!$E$3-[3]Calculations!$E$1+1)</f>
        <v>238.14807954550832</v>
      </c>
      <c r="N63" s="12">
        <f t="shared" si="10"/>
        <v>182.68546414151879</v>
      </c>
      <c r="O63" s="12">
        <f t="shared" si="2"/>
        <v>7.7188826815642466</v>
      </c>
      <c r="P63" s="12">
        <f t="shared" si="7"/>
        <v>0.21038430262643773</v>
      </c>
      <c r="Q63" s="12">
        <f t="shared" si="3"/>
        <v>0.19093791465910204</v>
      </c>
      <c r="R63" s="12">
        <f t="shared" si="4"/>
        <v>16.08100558659218</v>
      </c>
      <c r="S63" s="12">
        <f t="shared" si="5"/>
        <v>11.376344086021504</v>
      </c>
      <c r="T63" s="12">
        <f t="shared" si="8"/>
        <v>14.069136500498473</v>
      </c>
      <c r="U63" s="12">
        <f t="shared" si="9"/>
        <v>9.7733869821012807</v>
      </c>
      <c r="W63" s="12"/>
    </row>
    <row r="64" spans="1:27" x14ac:dyDescent="0.15">
      <c r="A64" s="12">
        <v>1926</v>
      </c>
      <c r="B64" s="8">
        <v>12.65</v>
      </c>
      <c r="C64" s="8">
        <v>0.69</v>
      </c>
      <c r="D64" s="8">
        <v>1.24</v>
      </c>
      <c r="E64" s="8">
        <v>4.28</v>
      </c>
      <c r="F64" s="8">
        <v>3.68</v>
      </c>
      <c r="G64" s="13">
        <v>17.899999999999999</v>
      </c>
      <c r="H64" s="6">
        <f t="shared" si="0"/>
        <v>1.0666354285714286</v>
      </c>
      <c r="I64" s="6">
        <f>[3]Consumption!G42</f>
        <v>5712.1105775587757</v>
      </c>
      <c r="J64" s="12">
        <f t="shared" si="6"/>
        <v>1926</v>
      </c>
      <c r="K64" s="12">
        <f t="shared" si="1"/>
        <v>162.73977653631286</v>
      </c>
      <c r="L64" s="12">
        <f>O64+L65/(1+[3]Calculations!$E$3)</f>
        <v>189.06079254595295</v>
      </c>
      <c r="M64" s="12">
        <f>O64+M65/(H64+[3]Calculations!$E$3-[3]Calculations!$E$1+1)</f>
        <v>240.10066995351804</v>
      </c>
      <c r="N64" s="12">
        <f t="shared" si="10"/>
        <v>229.39514793323195</v>
      </c>
      <c r="O64" s="12">
        <f t="shared" si="2"/>
        <v>9.0796114285714271</v>
      </c>
      <c r="P64" s="12">
        <f t="shared" si="7"/>
        <v>0.13929305477131554</v>
      </c>
      <c r="Q64" s="12">
        <f t="shared" si="3"/>
        <v>0.1304079426543005</v>
      </c>
      <c r="R64" s="12">
        <f t="shared" si="4"/>
        <v>16.316982857142857</v>
      </c>
      <c r="S64" s="12">
        <f t="shared" si="5"/>
        <v>10.119999999999999</v>
      </c>
      <c r="T64" s="12">
        <f t="shared" si="8"/>
        <v>12.689480940058917</v>
      </c>
      <c r="U64" s="12">
        <f t="shared" si="9"/>
        <v>11.567147460012698</v>
      </c>
      <c r="W64" s="12"/>
    </row>
    <row r="65" spans="1:23" x14ac:dyDescent="0.15">
      <c r="A65" s="12">
        <v>1927</v>
      </c>
      <c r="B65" s="8">
        <v>13.4</v>
      </c>
      <c r="C65" s="8">
        <v>0.77</v>
      </c>
      <c r="D65" s="8">
        <v>1.1100000000000001</v>
      </c>
      <c r="E65" s="8">
        <v>4.26</v>
      </c>
      <c r="F65" s="8">
        <v>3.34</v>
      </c>
      <c r="G65" s="13">
        <v>17.5</v>
      </c>
      <c r="H65" s="6">
        <f t="shared" si="0"/>
        <v>1.0546531791907514</v>
      </c>
      <c r="I65" s="6">
        <f>[3]Consumption!G43</f>
        <v>5760.1967556604786</v>
      </c>
      <c r="J65" s="12">
        <f t="shared" si="6"/>
        <v>1927</v>
      </c>
      <c r="K65" s="12">
        <f t="shared" si="1"/>
        <v>176.32868571428571</v>
      </c>
      <c r="L65" s="12">
        <f>O65+L66/(1+[3]Calculations!$E$3)</f>
        <v>191.73534978963164</v>
      </c>
      <c r="M65" s="12">
        <f>O65+M66/(H65+[3]Calculations!$E$3-[3]Calculations!$E$1+1)</f>
        <v>255.21444994922541</v>
      </c>
      <c r="N65" s="12">
        <f t="shared" si="10"/>
        <v>228.13808054098811</v>
      </c>
      <c r="O65" s="12">
        <f t="shared" si="2"/>
        <v>10.249456647398844</v>
      </c>
      <c r="P65" s="12">
        <f t="shared" si="7"/>
        <v>0.38145975325683734</v>
      </c>
      <c r="Q65" s="12">
        <f t="shared" si="3"/>
        <v>0.32314073231624479</v>
      </c>
      <c r="R65" s="12">
        <f t="shared" si="4"/>
        <v>14.775190751445086</v>
      </c>
      <c r="S65" s="12">
        <f t="shared" si="5"/>
        <v>10.806451612903226</v>
      </c>
      <c r="T65" s="12">
        <f t="shared" si="8"/>
        <v>12.061582872346282</v>
      </c>
      <c r="U65" s="12">
        <f t="shared" si="9"/>
        <v>13.895657871839399</v>
      </c>
      <c r="W65" s="12"/>
    </row>
    <row r="66" spans="1:23" x14ac:dyDescent="0.15">
      <c r="A66" s="12">
        <v>1928</v>
      </c>
      <c r="B66" s="8">
        <v>17.53</v>
      </c>
      <c r="C66" s="8">
        <v>0.85</v>
      </c>
      <c r="D66" s="8">
        <v>1.38</v>
      </c>
      <c r="E66" s="8">
        <v>4.6399999999999997</v>
      </c>
      <c r="F66" s="8">
        <v>3.33</v>
      </c>
      <c r="G66" s="13">
        <v>17.3</v>
      </c>
      <c r="H66" s="6">
        <f t="shared" si="0"/>
        <v>1.0586385964912282</v>
      </c>
      <c r="I66" s="6">
        <f>[3]Consumption!G44</f>
        <v>5818.5355808569384</v>
      </c>
      <c r="J66" s="12">
        <f t="shared" si="6"/>
        <v>1928</v>
      </c>
      <c r="K66" s="12">
        <f t="shared" si="1"/>
        <v>233.34152601156072</v>
      </c>
      <c r="L66" s="12">
        <f>O66+L67/(1+[3]Calculations!$E$3)</f>
        <v>193.33833119372281</v>
      </c>
      <c r="M66" s="12">
        <f>O66+M67/(H66+[3]Calculations!$E$3-[3]Calculations!$E$1+1)</f>
        <v>267.68341421715701</v>
      </c>
      <c r="N66" s="12">
        <f t="shared" si="10"/>
        <v>227.27224065589877</v>
      </c>
      <c r="O66" s="12">
        <f t="shared" si="2"/>
        <v>11.446666666666665</v>
      </c>
      <c r="P66" s="12">
        <f t="shared" si="7"/>
        <v>0.48378218792846311</v>
      </c>
      <c r="Q66" s="12">
        <f t="shared" si="3"/>
        <v>0.39459436033977385</v>
      </c>
      <c r="R66" s="12">
        <f t="shared" si="4"/>
        <v>18.583999999999996</v>
      </c>
      <c r="S66" s="12">
        <f t="shared" si="5"/>
        <v>15.792792792792795</v>
      </c>
      <c r="T66" s="12">
        <f t="shared" si="8"/>
        <v>12.538302872346282</v>
      </c>
      <c r="U66" s="12">
        <f t="shared" si="9"/>
        <v>19.345846103378793</v>
      </c>
      <c r="W66" s="12"/>
    </row>
    <row r="67" spans="1:23" x14ac:dyDescent="0.15">
      <c r="A67" s="12">
        <v>1929</v>
      </c>
      <c r="B67" s="8">
        <v>24.86</v>
      </c>
      <c r="C67" s="8">
        <v>0.97</v>
      </c>
      <c r="D67" s="8">
        <v>1.61</v>
      </c>
      <c r="E67" s="8">
        <v>6.01</v>
      </c>
      <c r="F67" s="8">
        <v>3.6</v>
      </c>
      <c r="G67" s="13">
        <v>17.100000000000001</v>
      </c>
      <c r="H67" s="6">
        <f t="shared" si="0"/>
        <v>1.0601</v>
      </c>
      <c r="I67" s="6">
        <f>[3]Consumption!G45</f>
        <v>6071.4709837534692</v>
      </c>
      <c r="J67" s="12">
        <f t="shared" si="6"/>
        <v>1929</v>
      </c>
      <c r="K67" s="12">
        <f t="shared" si="1"/>
        <v>334.78133333333329</v>
      </c>
      <c r="L67" s="12">
        <f>O67+L68/(1+[3]Calculations!$E$3)</f>
        <v>193.77060260077056</v>
      </c>
      <c r="M67" s="12">
        <f>O67+M68/(H67+[3]Calculations!$E$3-[3]Calculations!$E$1+1)</f>
        <v>281.02173822867405</v>
      </c>
      <c r="N67" s="12">
        <f t="shared" si="10"/>
        <v>257.99658518044805</v>
      </c>
      <c r="O67" s="12">
        <f t="shared" si="2"/>
        <v>13.062666666666665</v>
      </c>
      <c r="P67" s="12">
        <f t="shared" si="7"/>
        <v>-8.7691069991954834E-2</v>
      </c>
      <c r="Q67" s="12">
        <f t="shared" si="3"/>
        <v>-9.1776607223013645E-2</v>
      </c>
      <c r="R67" s="12">
        <f t="shared" si="4"/>
        <v>21.681333333333335</v>
      </c>
      <c r="S67" s="12">
        <f t="shared" si="5"/>
        <v>18.014492753623191</v>
      </c>
      <c r="T67" s="12">
        <f t="shared" si="8"/>
        <v>13.596796827441272</v>
      </c>
      <c r="U67" s="12">
        <f t="shared" si="9"/>
        <v>26.700689618186416</v>
      </c>
      <c r="W67" s="12"/>
    </row>
    <row r="68" spans="1:23" x14ac:dyDescent="0.15">
      <c r="A68" s="12">
        <v>1930</v>
      </c>
      <c r="B68" s="8">
        <v>21.71</v>
      </c>
      <c r="C68" s="8">
        <v>0.98</v>
      </c>
      <c r="D68" s="8">
        <v>0.97</v>
      </c>
      <c r="E68" s="8">
        <v>4.1500000000000004</v>
      </c>
      <c r="F68" s="8">
        <v>3.29</v>
      </c>
      <c r="G68" s="13">
        <v>17.100000000000001</v>
      </c>
      <c r="H68" s="6">
        <f t="shared" si="0"/>
        <v>1.1201037735849058</v>
      </c>
      <c r="I68" s="6">
        <f>[3]Consumption!G46</f>
        <v>5686.1786283870633</v>
      </c>
      <c r="J68" s="12">
        <f t="shared" si="6"/>
        <v>1930</v>
      </c>
      <c r="K68" s="12">
        <f t="shared" si="1"/>
        <v>292.36133333333333</v>
      </c>
      <c r="L68" s="12">
        <f>O68+L69/(1+[3]Calculations!$E$3)</f>
        <v>192.50956733910246</v>
      </c>
      <c r="M68" s="12">
        <f>O68+M69/(H68+[3]Calculations!$E$3-[3]Calculations!$E$1+1)</f>
        <v>294.26952283228547</v>
      </c>
      <c r="N68" s="12">
        <f t="shared" si="10"/>
        <v>185.41893565183349</v>
      </c>
      <c r="O68" s="12">
        <f t="shared" si="2"/>
        <v>14.193358490566037</v>
      </c>
      <c r="P68" s="12">
        <f t="shared" si="7"/>
        <v>-0.1598341777982496</v>
      </c>
      <c r="Q68" s="12">
        <f t="shared" si="3"/>
        <v>-0.17415599924401509</v>
      </c>
      <c r="R68" s="12">
        <f t="shared" si="4"/>
        <v>14.048528301886792</v>
      </c>
      <c r="S68" s="12">
        <f t="shared" si="5"/>
        <v>13.48447204968944</v>
      </c>
      <c r="T68" s="12">
        <f t="shared" si="8"/>
        <v>14.032049657629951</v>
      </c>
      <c r="U68" s="12">
        <f t="shared" si="9"/>
        <v>21.502221224875921</v>
      </c>
      <c r="W68" s="12"/>
    </row>
    <row r="69" spans="1:23" x14ac:dyDescent="0.15">
      <c r="A69" s="12">
        <v>1931</v>
      </c>
      <c r="B69" s="8">
        <v>15.98</v>
      </c>
      <c r="C69" s="8">
        <v>0.82</v>
      </c>
      <c r="D69" s="8">
        <v>0.61</v>
      </c>
      <c r="E69" s="8">
        <v>2.4300000000000002</v>
      </c>
      <c r="F69" s="8">
        <v>3.34</v>
      </c>
      <c r="G69" s="13">
        <v>15.9</v>
      </c>
      <c r="H69" s="6">
        <f t="shared" si="0"/>
        <v>1.1389069930069931</v>
      </c>
      <c r="I69" s="6">
        <f>[3]Consumption!G47</f>
        <v>5469.0724989446817</v>
      </c>
      <c r="J69" s="12">
        <f t="shared" si="6"/>
        <v>1931</v>
      </c>
      <c r="K69" s="12">
        <f t="shared" si="1"/>
        <v>231.43864150943398</v>
      </c>
      <c r="L69" s="12">
        <f>O69+L70/(1+[3]Calculations!$E$3)</f>
        <v>189.96164190320073</v>
      </c>
      <c r="M69" s="12">
        <f>O69+M70/(H69+[3]Calculations!$E$3-[3]Calculations!$E$1+1)</f>
        <v>324.38199935627404</v>
      </c>
      <c r="N69" s="12">
        <f t="shared" si="10"/>
        <v>144.48832923231492</v>
      </c>
      <c r="O69" s="12">
        <f t="shared" si="2"/>
        <v>13.204867132867133</v>
      </c>
      <c r="P69" s="12">
        <f t="shared" si="7"/>
        <v>-0.36543056442931293</v>
      </c>
      <c r="Q69" s="12">
        <f t="shared" si="3"/>
        <v>-0.45480856429156452</v>
      </c>
      <c r="R69" s="12">
        <f t="shared" si="4"/>
        <v>9.8231328671328662</v>
      </c>
      <c r="S69" s="12">
        <f t="shared" si="5"/>
        <v>16.474226804123713</v>
      </c>
      <c r="T69" s="12">
        <f t="shared" si="8"/>
        <v>14.619207914757439</v>
      </c>
      <c r="U69" s="12">
        <f t="shared" si="9"/>
        <v>16.49357343769011</v>
      </c>
      <c r="W69" s="12"/>
    </row>
    <row r="70" spans="1:23" x14ac:dyDescent="0.15">
      <c r="A70" s="12">
        <v>1932</v>
      </c>
      <c r="B70" s="8">
        <v>8.3000000000000007</v>
      </c>
      <c r="C70" s="8">
        <v>0.5</v>
      </c>
      <c r="D70" s="8">
        <v>0.41</v>
      </c>
      <c r="E70" s="8">
        <v>3.36</v>
      </c>
      <c r="F70" s="8">
        <v>3.68</v>
      </c>
      <c r="G70" s="13">
        <v>14.3</v>
      </c>
      <c r="H70" s="6">
        <f t="shared" si="0"/>
        <v>1.145773643410853</v>
      </c>
      <c r="I70" s="6">
        <f>[3]Consumption!G48</f>
        <v>4951.9005833191186</v>
      </c>
      <c r="J70" s="12">
        <f t="shared" si="6"/>
        <v>1932</v>
      </c>
      <c r="K70" s="12">
        <f t="shared" si="1"/>
        <v>133.65902097902097</v>
      </c>
      <c r="L70" s="12">
        <f>O70+L71/(1+[3]Calculations!$E$3)</f>
        <v>188.30036467076005</v>
      </c>
      <c r="M70" s="12">
        <f>O70+M71/(H70+[3]Calculations!$E$3-[3]Calculations!$E$1+1)</f>
        <v>366.25402637979062</v>
      </c>
      <c r="N70" s="12">
        <f t="shared" si="10"/>
        <v>83.905526658776466</v>
      </c>
      <c r="O70" s="12">
        <f t="shared" si="2"/>
        <v>8.9255813953488374</v>
      </c>
      <c r="P70" s="12">
        <f t="shared" si="7"/>
        <v>1.3701316895488924E-2</v>
      </c>
      <c r="Q70" s="12">
        <f t="shared" si="3"/>
        <v>1.3608302503221476E-2</v>
      </c>
      <c r="R70" s="12">
        <f t="shared" si="4"/>
        <v>7.3189767441860463</v>
      </c>
      <c r="S70" s="12">
        <f t="shared" si="5"/>
        <v>13.60655737704918</v>
      </c>
      <c r="T70" s="12">
        <f t="shared" si="8"/>
        <v>14.405312732033186</v>
      </c>
      <c r="U70" s="12">
        <f t="shared" si="9"/>
        <v>9.1426992322954881</v>
      </c>
      <c r="W70" s="12"/>
    </row>
    <row r="71" spans="1:23" x14ac:dyDescent="0.15">
      <c r="A71" s="12">
        <v>1933</v>
      </c>
      <c r="B71" s="8">
        <v>7.09</v>
      </c>
      <c r="C71" s="8">
        <v>0.44</v>
      </c>
      <c r="D71" s="8">
        <v>0.44</v>
      </c>
      <c r="E71" s="8">
        <v>1.46</v>
      </c>
      <c r="F71" s="8">
        <v>3.31</v>
      </c>
      <c r="G71" s="13">
        <v>12.9</v>
      </c>
      <c r="H71" s="6">
        <f t="shared" si="0"/>
        <v>0.99154090909090919</v>
      </c>
      <c r="I71" s="6">
        <f>[3]Consumption!G49</f>
        <v>4815.9262393486169</v>
      </c>
      <c r="J71" s="12">
        <f t="shared" si="6"/>
        <v>1933</v>
      </c>
      <c r="K71" s="12">
        <f t="shared" si="1"/>
        <v>126.5647441860465</v>
      </c>
      <c r="L71" s="12">
        <f>O71+L72/(1+[3]Calculations!$E$3)</f>
        <v>191.08934945993036</v>
      </c>
      <c r="M71" s="12">
        <f>O71+M72/(H71+[3]Calculations!$E$3-[3]Calculations!$E$1+1)</f>
        <v>423.02755473499252</v>
      </c>
      <c r="N71" s="12">
        <f t="shared" si="10"/>
        <v>66.13677715246088</v>
      </c>
      <c r="O71" s="12">
        <f t="shared" si="2"/>
        <v>7.6760000000000002</v>
      </c>
      <c r="P71" s="12">
        <f t="shared" si="7"/>
        <v>0.5134632645210927</v>
      </c>
      <c r="Q71" s="12">
        <f t="shared" si="3"/>
        <v>0.41440057731264995</v>
      </c>
      <c r="R71" s="12">
        <f t="shared" si="4"/>
        <v>7.6760000000000002</v>
      </c>
      <c r="S71" s="12">
        <f t="shared" si="5"/>
        <v>17.292682926829269</v>
      </c>
      <c r="T71" s="12">
        <f t="shared" si="8"/>
        <v>13.868436431455152</v>
      </c>
      <c r="U71" s="12">
        <f t="shared" si="9"/>
        <v>8.7859768503743521</v>
      </c>
      <c r="W71" s="12"/>
    </row>
    <row r="72" spans="1:23" x14ac:dyDescent="0.15">
      <c r="A72" s="12">
        <v>1934</v>
      </c>
      <c r="B72" s="8">
        <v>10.54</v>
      </c>
      <c r="C72" s="8">
        <v>0.45</v>
      </c>
      <c r="D72" s="8">
        <v>0.49</v>
      </c>
      <c r="E72" s="8">
        <v>1.01</v>
      </c>
      <c r="F72" s="8">
        <v>3.12</v>
      </c>
      <c r="G72" s="13">
        <v>13.2</v>
      </c>
      <c r="H72" s="6">
        <f t="shared" si="0"/>
        <v>0.98039117647058815</v>
      </c>
      <c r="I72" s="6">
        <f>[3]Consumption!G50</f>
        <v>5123.6569590720537</v>
      </c>
      <c r="J72" s="12">
        <f t="shared" si="6"/>
        <v>1934</v>
      </c>
      <c r="K72" s="12">
        <f t="shared" si="1"/>
        <v>183.87509090909091</v>
      </c>
      <c r="L72" s="12">
        <f>O72+L73/(1+[3]Calculations!$E$3)</f>
        <v>195.39166537557239</v>
      </c>
      <c r="M72" s="12">
        <f>O72+M73/(H72+[3]Calculations!$E$3-[3]Calculations!$E$1+1)</f>
        <v>427.65810142102174</v>
      </c>
      <c r="N72" s="12">
        <f t="shared" si="10"/>
        <v>77.055306173657613</v>
      </c>
      <c r="O72" s="12">
        <f t="shared" si="2"/>
        <v>7.6195588235294123</v>
      </c>
      <c r="P72" s="12">
        <f t="shared" si="7"/>
        <v>-0.10584328608103581</v>
      </c>
      <c r="Q72" s="12">
        <f t="shared" si="3"/>
        <v>-0.11187422395966382</v>
      </c>
      <c r="R72" s="12">
        <f t="shared" si="4"/>
        <v>8.2968529411764713</v>
      </c>
      <c r="S72" s="12">
        <f t="shared" si="5"/>
        <v>23.954545454545453</v>
      </c>
      <c r="T72" s="12">
        <f t="shared" si="8"/>
        <v>13.460200338289564</v>
      </c>
      <c r="U72" s="12">
        <f t="shared" si="9"/>
        <v>13.258530752035018</v>
      </c>
      <c r="W72" s="12"/>
    </row>
    <row r="73" spans="1:23" x14ac:dyDescent="0.15">
      <c r="A73" s="12">
        <v>1935</v>
      </c>
      <c r="B73" s="8">
        <v>9.26</v>
      </c>
      <c r="C73" s="8">
        <v>0.47</v>
      </c>
      <c r="D73" s="8">
        <v>0.76</v>
      </c>
      <c r="E73" s="8">
        <v>0.75</v>
      </c>
      <c r="F73" s="8">
        <v>2.79</v>
      </c>
      <c r="G73" s="13">
        <v>13.6</v>
      </c>
      <c r="H73" s="6">
        <f t="shared" si="0"/>
        <v>0.99289855072463762</v>
      </c>
      <c r="I73" s="6">
        <f>[3]Consumption!G51</f>
        <v>5400.9604075973984</v>
      </c>
      <c r="J73" s="12">
        <f t="shared" si="6"/>
        <v>1935</v>
      </c>
      <c r="K73" s="12">
        <f t="shared" si="1"/>
        <v>156.79358823529412</v>
      </c>
      <c r="L73" s="12">
        <f>O73+L74/(1+[3]Calculations!$E$3)</f>
        <v>200.03508315134081</v>
      </c>
      <c r="M73" s="12">
        <f>O73+M74/(H73+[3]Calculations!$E$3-[3]Calculations!$E$1+1)</f>
        <v>427.80064368403754</v>
      </c>
      <c r="N73" s="12">
        <f t="shared" si="10"/>
        <v>87.521141734609003</v>
      </c>
      <c r="O73" s="12">
        <f t="shared" si="2"/>
        <v>7.8428695652173905</v>
      </c>
      <c r="P73" s="12">
        <f t="shared" si="7"/>
        <v>0.51444580085767033</v>
      </c>
      <c r="Q73" s="12">
        <f t="shared" si="3"/>
        <v>0.41504956402252013</v>
      </c>
      <c r="R73" s="12">
        <f t="shared" si="4"/>
        <v>12.682086956521738</v>
      </c>
      <c r="S73" s="12">
        <f t="shared" si="5"/>
        <v>18.897959183673468</v>
      </c>
      <c r="T73" s="12">
        <f t="shared" si="8"/>
        <v>13.120308475282519</v>
      </c>
      <c r="U73" s="12">
        <f t="shared" si="9"/>
        <v>11.648681616518825</v>
      </c>
      <c r="W73" s="12"/>
    </row>
    <row r="74" spans="1:23" x14ac:dyDescent="0.15">
      <c r="A74" s="12">
        <v>1936</v>
      </c>
      <c r="B74" s="8">
        <v>13.76</v>
      </c>
      <c r="C74" s="8">
        <v>0.72</v>
      </c>
      <c r="D74" s="8">
        <v>1.02</v>
      </c>
      <c r="E74" s="8">
        <v>0.75</v>
      </c>
      <c r="F74" s="8">
        <v>2.65</v>
      </c>
      <c r="G74" s="13">
        <v>13.8</v>
      </c>
      <c r="H74" s="6">
        <f t="shared" ref="H74:H137" si="11">(1+E74/100)*G74/G75</f>
        <v>0.98606382978723417</v>
      </c>
      <c r="I74" s="6">
        <f>[3]Consumption!G52</f>
        <v>5909.3907427758159</v>
      </c>
      <c r="J74" s="12">
        <f t="shared" si="6"/>
        <v>1936</v>
      </c>
      <c r="K74" s="12">
        <f t="shared" ref="K74:K137" si="12">B74*$G$151/G74</f>
        <v>229.61252173913041</v>
      </c>
      <c r="L74" s="12">
        <f>O74+L75/(1+[3]Calculations!$E$3)</f>
        <v>204.74385749666695</v>
      </c>
      <c r="M74" s="12">
        <f>O74+M75/(H74+[3]Calculations!$E$3-[3]Calculations!$E$1+1)</f>
        <v>432.97095169628869</v>
      </c>
      <c r="N74" s="12">
        <f t="shared" si="10"/>
        <v>117.58667054480424</v>
      </c>
      <c r="O74" s="12">
        <f t="shared" ref="O74:O137" si="13">C74*$G$151/G75</f>
        <v>11.758978723404256</v>
      </c>
      <c r="P74" s="12">
        <f t="shared" si="7"/>
        <v>0.30235650667986158</v>
      </c>
      <c r="Q74" s="12">
        <f t="shared" ref="Q74:Q137" si="14">LN(1+P74)</f>
        <v>0.26417532096025831</v>
      </c>
      <c r="R74" s="12">
        <f t="shared" ref="R74:R137" si="15">D74*$G$151/G75</f>
        <v>16.658553191489364</v>
      </c>
      <c r="S74" s="12">
        <f t="shared" ref="S74:S137" si="16">K74/R73</f>
        <v>18.105263157894736</v>
      </c>
      <c r="T74" s="12">
        <f t="shared" si="8"/>
        <v>13.154465508717172</v>
      </c>
      <c r="U74" s="12">
        <f t="shared" si="9"/>
        <v>17.50054293096079</v>
      </c>
      <c r="W74" s="12"/>
    </row>
    <row r="75" spans="1:23" x14ac:dyDescent="0.15">
      <c r="A75" s="12">
        <v>1937</v>
      </c>
      <c r="B75" s="8">
        <v>17.59</v>
      </c>
      <c r="C75" s="8">
        <v>0.8</v>
      </c>
      <c r="D75" s="8">
        <v>1.1299999999999999</v>
      </c>
      <c r="E75" s="8">
        <v>0.88</v>
      </c>
      <c r="F75" s="8">
        <v>2.68</v>
      </c>
      <c r="G75" s="13">
        <v>14.1</v>
      </c>
      <c r="H75" s="6">
        <f t="shared" si="11"/>
        <v>1.0016957746478874</v>
      </c>
      <c r="I75" s="6">
        <f>[3]Consumption!G53</f>
        <v>6090.5632983823944</v>
      </c>
      <c r="J75" s="12">
        <f t="shared" ref="J75:J138" si="17">J74+1</f>
        <v>1937</v>
      </c>
      <c r="K75" s="12">
        <f t="shared" si="12"/>
        <v>287.27838297872341</v>
      </c>
      <c r="L75" s="12">
        <f>O75+L76/(1+[3]Calculations!$E$3)</f>
        <v>205.5882898755338</v>
      </c>
      <c r="M75" s="12">
        <f>O75+M76/(H75+[3]Calculations!$E$3-[3]Calculations!$E$1+1)</f>
        <v>431.38514795830292</v>
      </c>
      <c r="N75" s="12">
        <f t="shared" si="10"/>
        <v>120.9245790015956</v>
      </c>
      <c r="O75" s="12">
        <f t="shared" si="13"/>
        <v>12.973521126760565</v>
      </c>
      <c r="P75" s="12">
        <f t="shared" ref="P75:P138" si="18">(K76-K75+O75)/K75</f>
        <v>-0.31638895339061085</v>
      </c>
      <c r="Q75" s="12">
        <f t="shared" si="14"/>
        <v>-0.38036616840755827</v>
      </c>
      <c r="R75" s="12">
        <f t="shared" si="15"/>
        <v>18.325098591549295</v>
      </c>
      <c r="S75" s="12">
        <f t="shared" si="16"/>
        <v>17.245098039215684</v>
      </c>
      <c r="T75" s="12">
        <f t="shared" si="8"/>
        <v>13.509456292727592</v>
      </c>
      <c r="U75" s="12">
        <f t="shared" si="9"/>
        <v>21.838848776360425</v>
      </c>
      <c r="W75" s="12"/>
    </row>
    <row r="76" spans="1:23" x14ac:dyDescent="0.15">
      <c r="A76" s="12">
        <v>1938</v>
      </c>
      <c r="B76" s="8">
        <v>11.31</v>
      </c>
      <c r="C76" s="8">
        <v>0.51</v>
      </c>
      <c r="D76" s="8">
        <v>0.64</v>
      </c>
      <c r="E76" s="8">
        <v>0.88</v>
      </c>
      <c r="F76" s="8">
        <v>2.56</v>
      </c>
      <c r="G76" s="13">
        <v>14.2</v>
      </c>
      <c r="H76" s="6">
        <f t="shared" si="11"/>
        <v>1.0232114285714284</v>
      </c>
      <c r="I76" s="6">
        <f>[3]Consumption!G54</f>
        <v>5945.8630885931143</v>
      </c>
      <c r="J76" s="12">
        <f t="shared" si="17"/>
        <v>1938</v>
      </c>
      <c r="K76" s="12">
        <f t="shared" si="12"/>
        <v>183.41315492957747</v>
      </c>
      <c r="L76" s="12">
        <f>O76+L77/(1+[3]Calculations!$E$3)</f>
        <v>205.19400879255849</v>
      </c>
      <c r="M76" s="12">
        <f>O76+M77/(H76+[3]Calculations!$E$3-[3]Calculations!$E$1+1)</f>
        <v>435.05775491504517</v>
      </c>
      <c r="N76" s="12">
        <f t="shared" si="10"/>
        <v>96.862390430840279</v>
      </c>
      <c r="O76" s="12">
        <f t="shared" si="13"/>
        <v>8.3887714285714292</v>
      </c>
      <c r="P76" s="12">
        <f t="shared" si="18"/>
        <v>0.16674245294934947</v>
      </c>
      <c r="Q76" s="12">
        <f t="shared" si="14"/>
        <v>0.15421563738834126</v>
      </c>
      <c r="R76" s="12">
        <f t="shared" si="15"/>
        <v>10.527085714285715</v>
      </c>
      <c r="S76" s="12">
        <f t="shared" si="16"/>
        <v>10.008849557522124</v>
      </c>
      <c r="T76" s="12">
        <f t="shared" si="8"/>
        <v>12.703764864156161</v>
      </c>
      <c r="U76" s="12">
        <f t="shared" si="9"/>
        <v>13.576649641208167</v>
      </c>
      <c r="W76" s="12"/>
    </row>
    <row r="77" spans="1:23" x14ac:dyDescent="0.15">
      <c r="A77" s="12">
        <v>1939</v>
      </c>
      <c r="B77" s="8">
        <v>12.5</v>
      </c>
      <c r="C77" s="8">
        <v>0.62</v>
      </c>
      <c r="D77" s="8">
        <v>0.9</v>
      </c>
      <c r="E77" s="8">
        <v>0.56000000000000005</v>
      </c>
      <c r="F77" s="8">
        <v>2.36</v>
      </c>
      <c r="G77" s="13">
        <v>14</v>
      </c>
      <c r="H77" s="6">
        <f t="shared" si="11"/>
        <v>1.0128345323741008</v>
      </c>
      <c r="I77" s="6">
        <f>[3]Consumption!G55</f>
        <v>6225.8148042088969</v>
      </c>
      <c r="J77" s="12">
        <f t="shared" si="17"/>
        <v>1939</v>
      </c>
      <c r="K77" s="12">
        <f t="shared" si="12"/>
        <v>205.60714285714286</v>
      </c>
      <c r="L77" s="12">
        <f>O77+L78/(1+[3]Calculations!$E$3)</f>
        <v>209.65814754713466</v>
      </c>
      <c r="M77" s="12">
        <f>O77+M78/(H77+[3]Calculations!$E$3-[3]Calculations!$E$1+1)</f>
        <v>452.82368522359411</v>
      </c>
      <c r="N77" s="12">
        <f t="shared" si="10"/>
        <v>108.04537261299984</v>
      </c>
      <c r="O77" s="12">
        <f t="shared" si="13"/>
        <v>10.271482014388488</v>
      </c>
      <c r="P77" s="12">
        <f t="shared" si="18"/>
        <v>4.1035971223021453E-2</v>
      </c>
      <c r="Q77" s="12">
        <f t="shared" si="14"/>
        <v>4.0216343524812806E-2</v>
      </c>
      <c r="R77" s="12">
        <f t="shared" si="15"/>
        <v>14.91021582733813</v>
      </c>
      <c r="S77" s="12">
        <f t="shared" si="16"/>
        <v>19.53125</v>
      </c>
      <c r="T77" s="12">
        <f t="shared" si="8"/>
        <v>12.026653113556643</v>
      </c>
      <c r="U77" s="12">
        <f t="shared" si="9"/>
        <v>16.18474090600229</v>
      </c>
      <c r="W77" s="12"/>
    </row>
    <row r="78" spans="1:23" x14ac:dyDescent="0.15">
      <c r="A78" s="12">
        <v>1940</v>
      </c>
      <c r="B78" s="8">
        <v>12.3</v>
      </c>
      <c r="C78" s="8">
        <v>0.67</v>
      </c>
      <c r="D78" s="8">
        <v>1.05</v>
      </c>
      <c r="E78" s="8">
        <v>0.56000000000000005</v>
      </c>
      <c r="F78" s="8">
        <v>2.21</v>
      </c>
      <c r="G78" s="13">
        <v>13.9</v>
      </c>
      <c r="H78" s="6">
        <f t="shared" si="11"/>
        <v>0.99133617021276599</v>
      </c>
      <c r="I78" s="6">
        <f>[3]Consumption!G56</f>
        <v>6495.5604844791342</v>
      </c>
      <c r="J78" s="12">
        <f t="shared" si="17"/>
        <v>1940</v>
      </c>
      <c r="K78" s="12">
        <f t="shared" si="12"/>
        <v>203.77294964028775</v>
      </c>
      <c r="L78" s="12">
        <f>O78+L79/(1+[3]Calculations!$E$3)</f>
        <v>212.40816301998032</v>
      </c>
      <c r="M78" s="12">
        <f>O78+M79/(H78+[3]Calculations!$E$3-[3]Calculations!$E$1+1)</f>
        <v>465.08822405937582</v>
      </c>
      <c r="N78" s="12">
        <f t="shared" si="10"/>
        <v>117.75148994148093</v>
      </c>
      <c r="O78" s="12">
        <f t="shared" si="13"/>
        <v>10.942382978723405</v>
      </c>
      <c r="P78" s="12">
        <f t="shared" si="18"/>
        <v>-0.10074381594879765</v>
      </c>
      <c r="Q78" s="12">
        <f t="shared" si="14"/>
        <v>-0.10618731953129794</v>
      </c>
      <c r="R78" s="12">
        <f t="shared" si="15"/>
        <v>17.148510638297875</v>
      </c>
      <c r="S78" s="12">
        <f t="shared" si="16"/>
        <v>13.666666666666666</v>
      </c>
      <c r="T78" s="12">
        <f t="shared" si="8"/>
        <v>12.336651347197751</v>
      </c>
      <c r="U78" s="12">
        <f t="shared" si="9"/>
        <v>16.943446170455477</v>
      </c>
      <c r="W78" s="12"/>
    </row>
    <row r="79" spans="1:23" x14ac:dyDescent="0.15">
      <c r="A79" s="12">
        <v>1941</v>
      </c>
      <c r="B79" s="8">
        <v>10.55</v>
      </c>
      <c r="C79" s="8">
        <v>0.71</v>
      </c>
      <c r="D79" s="8">
        <v>1.1599999999999999</v>
      </c>
      <c r="E79" s="8">
        <v>0.53</v>
      </c>
      <c r="F79" s="8">
        <v>1.95</v>
      </c>
      <c r="G79" s="13">
        <v>14.1</v>
      </c>
      <c r="H79" s="6">
        <f t="shared" si="11"/>
        <v>0.90284904458598736</v>
      </c>
      <c r="I79" s="6">
        <f>[3]Consumption!G57</f>
        <v>6892.7520014453021</v>
      </c>
      <c r="J79" s="12">
        <f t="shared" si="17"/>
        <v>1941</v>
      </c>
      <c r="K79" s="12">
        <f t="shared" si="12"/>
        <v>172.30170212765958</v>
      </c>
      <c r="L79" s="12">
        <f>O79+L80/(1+[3]Calculations!$E$3)</f>
        <v>214.62305985012179</v>
      </c>
      <c r="M79" s="12">
        <f>O79+M80/(H79+[3]Calculations!$E$3-[3]Calculations!$E$1+1)</f>
        <v>467.50885128387603</v>
      </c>
      <c r="N79" s="12">
        <f t="shared" si="10"/>
        <v>138.36129235545829</v>
      </c>
      <c r="O79" s="12">
        <f t="shared" si="13"/>
        <v>10.413936305732484</v>
      </c>
      <c r="P79" s="12">
        <f t="shared" si="18"/>
        <v>-0.17937633954176346</v>
      </c>
      <c r="Q79" s="12">
        <f t="shared" si="14"/>
        <v>-0.19769066626976098</v>
      </c>
      <c r="R79" s="12">
        <f t="shared" si="15"/>
        <v>17.014318471337582</v>
      </c>
      <c r="S79" s="12">
        <f t="shared" si="16"/>
        <v>10.047619047619046</v>
      </c>
      <c r="T79" s="12">
        <f t="shared" si="8"/>
        <v>13.055769907618222</v>
      </c>
      <c r="U79" s="12">
        <f t="shared" si="9"/>
        <v>13.966650858362598</v>
      </c>
      <c r="W79" s="12"/>
    </row>
    <row r="80" spans="1:23" x14ac:dyDescent="0.15">
      <c r="A80" s="12">
        <v>1942</v>
      </c>
      <c r="B80" s="8">
        <v>8.93</v>
      </c>
      <c r="C80" s="8">
        <v>0.59</v>
      </c>
      <c r="D80" s="8">
        <v>1.03</v>
      </c>
      <c r="E80" s="8">
        <v>0.63</v>
      </c>
      <c r="F80" s="8">
        <v>2.46</v>
      </c>
      <c r="G80" s="13">
        <v>15.7</v>
      </c>
      <c r="H80" s="6">
        <f t="shared" si="11"/>
        <v>0.93484674556213021</v>
      </c>
      <c r="I80" s="6">
        <f>[3]Consumption!G58</f>
        <v>6662.8030070784462</v>
      </c>
      <c r="J80" s="12">
        <f t="shared" si="17"/>
        <v>1942</v>
      </c>
      <c r="K80" s="12">
        <f t="shared" si="12"/>
        <v>130.98091719745224</v>
      </c>
      <c r="L80" s="12">
        <f>O80+L81/(1+[3]Calculations!$E$3)</f>
        <v>217.54556498594016</v>
      </c>
      <c r="M80" s="12">
        <f>O80+M81/(H80+[3]Calculations!$E$3-[3]Calculations!$E$1+1)</f>
        <v>430.09768501462247</v>
      </c>
      <c r="N80" s="12">
        <f t="shared" si="10"/>
        <v>110.3874421607896</v>
      </c>
      <c r="O80" s="12">
        <f t="shared" si="13"/>
        <v>8.0393609467455622</v>
      </c>
      <c r="P80" s="12">
        <f t="shared" si="18"/>
        <v>0.11104779448306026</v>
      </c>
      <c r="Q80" s="12">
        <f t="shared" si="14"/>
        <v>0.1053035290688758</v>
      </c>
      <c r="R80" s="12">
        <f t="shared" si="15"/>
        <v>14.034816568047338</v>
      </c>
      <c r="S80" s="12">
        <f t="shared" si="16"/>
        <v>7.6982758620689653</v>
      </c>
      <c r="T80" s="12">
        <f t="shared" si="8"/>
        <v>13.727353890004352</v>
      </c>
      <c r="U80" s="12">
        <f t="shared" si="9"/>
        <v>10.03241617493757</v>
      </c>
      <c r="W80" s="12"/>
    </row>
    <row r="81" spans="1:23" x14ac:dyDescent="0.15">
      <c r="A81" s="12">
        <v>1943</v>
      </c>
      <c r="B81" s="8">
        <v>10.09</v>
      </c>
      <c r="C81" s="8">
        <v>0.61</v>
      </c>
      <c r="D81" s="8">
        <v>0.94</v>
      </c>
      <c r="E81" s="8">
        <v>0.69</v>
      </c>
      <c r="F81" s="8">
        <v>2.4700000000000002</v>
      </c>
      <c r="G81" s="13">
        <v>16.899999999999999</v>
      </c>
      <c r="H81" s="6">
        <f t="shared" si="11"/>
        <v>0.97796609195402284</v>
      </c>
      <c r="I81" s="6">
        <f>[3]Consumption!G59</f>
        <v>6759.2795227207025</v>
      </c>
      <c r="J81" s="12">
        <f t="shared" si="17"/>
        <v>1943</v>
      </c>
      <c r="K81" s="12">
        <f t="shared" si="12"/>
        <v>137.48669822485209</v>
      </c>
      <c r="L81" s="12">
        <f>O81+L82/(1+[3]Calculations!$E$3)</f>
        <v>223.18858596863356</v>
      </c>
      <c r="M81" s="12">
        <f>O81+M82/(H81+[3]Calculations!$E$3-[3]Calculations!$E$1+1)</f>
        <v>410.63534352067063</v>
      </c>
      <c r="N81" s="12">
        <f t="shared" si="10"/>
        <v>108.88187682079264</v>
      </c>
      <c r="O81" s="12">
        <f t="shared" si="13"/>
        <v>8.0730344827586205</v>
      </c>
      <c r="P81" s="12">
        <f t="shared" si="18"/>
        <v>0.19940079514256726</v>
      </c>
      <c r="Q81" s="12">
        <f t="shared" si="14"/>
        <v>0.18182209470233368</v>
      </c>
      <c r="R81" s="12">
        <f t="shared" si="15"/>
        <v>12.440413793103449</v>
      </c>
      <c r="S81" s="12">
        <f t="shared" si="16"/>
        <v>9.7961165048543695</v>
      </c>
      <c r="T81" s="12">
        <f t="shared" si="8"/>
        <v>14.2037952693147</v>
      </c>
      <c r="U81" s="12">
        <f t="shared" si="9"/>
        <v>10.015528070924418</v>
      </c>
      <c r="W81" s="12"/>
    </row>
    <row r="82" spans="1:23" x14ac:dyDescent="0.15">
      <c r="A82" s="12">
        <v>1944</v>
      </c>
      <c r="B82" s="8">
        <v>11.85</v>
      </c>
      <c r="C82" s="8">
        <v>0.64</v>
      </c>
      <c r="D82" s="8">
        <v>0.93</v>
      </c>
      <c r="E82" s="8">
        <v>0.72</v>
      </c>
      <c r="F82" s="8">
        <v>2.48</v>
      </c>
      <c r="G82" s="13">
        <v>17.399999999999999</v>
      </c>
      <c r="H82" s="6">
        <f t="shared" si="11"/>
        <v>0.98456629213483138</v>
      </c>
      <c r="I82" s="6">
        <f>[3]Consumption!G60</f>
        <v>6872.8009776233603</v>
      </c>
      <c r="J82" s="12">
        <f t="shared" si="17"/>
        <v>1944</v>
      </c>
      <c r="K82" s="12">
        <f t="shared" si="12"/>
        <v>156.82862068965517</v>
      </c>
      <c r="L82" s="12">
        <f>O82+L83/(1+[3]Calculations!$E$3)</f>
        <v>229.16426735989745</v>
      </c>
      <c r="M82" s="12">
        <f>O82+M83/(H82+[3]Calculations!$E$3-[3]Calculations!$E$1+1)</f>
        <v>409.02521049211322</v>
      </c>
      <c r="N82" s="12">
        <f t="shared" si="10"/>
        <v>108.30983027503198</v>
      </c>
      <c r="O82" s="12">
        <f t="shared" si="13"/>
        <v>8.2797303370786519</v>
      </c>
      <c r="P82" s="12">
        <f t="shared" si="18"/>
        <v>0.1656094438913385</v>
      </c>
      <c r="Q82" s="12">
        <f t="shared" si="14"/>
        <v>0.15324407803773984</v>
      </c>
      <c r="R82" s="12">
        <f t="shared" si="15"/>
        <v>12.031483146067416</v>
      </c>
      <c r="S82" s="12">
        <f t="shared" si="16"/>
        <v>12.606382978723403</v>
      </c>
      <c r="T82" s="12">
        <f t="shared" ref="T82:T145" si="19">AVERAGE(R73:R82)</f>
        <v>14.57725828980379</v>
      </c>
      <c r="U82" s="12">
        <f t="shared" si="9"/>
        <v>11.041318022124786</v>
      </c>
      <c r="W82" s="12"/>
    </row>
    <row r="83" spans="1:23" x14ac:dyDescent="0.15">
      <c r="A83" s="12">
        <v>1945</v>
      </c>
      <c r="B83" s="8">
        <v>13.49</v>
      </c>
      <c r="C83" s="8">
        <v>0.66</v>
      </c>
      <c r="D83" s="8">
        <v>0.96</v>
      </c>
      <c r="E83" s="8">
        <v>0.75</v>
      </c>
      <c r="F83" s="8">
        <v>2.37</v>
      </c>
      <c r="G83" s="13">
        <v>17.8</v>
      </c>
      <c r="H83" s="6">
        <f t="shared" si="11"/>
        <v>0.98535714285714304</v>
      </c>
      <c r="I83" s="6">
        <f>[3]Consumption!G61</f>
        <v>7217.9069700584005</v>
      </c>
      <c r="J83" s="12">
        <f t="shared" si="17"/>
        <v>1945</v>
      </c>
      <c r="K83" s="12">
        <f t="shared" si="12"/>
        <v>174.52119101123597</v>
      </c>
      <c r="L83" s="12">
        <f>O83+L84/(1+[3]Calculations!$E$3)</f>
        <v>235.31001244830122</v>
      </c>
      <c r="M83" s="12">
        <f>O83+M84/(H83+[3]Calculations!$E$3-[3]Calculations!$E$1+1)</f>
        <v>409.82421387908863</v>
      </c>
      <c r="N83" s="12">
        <f t="shared" si="10"/>
        <v>123.47855214758449</v>
      </c>
      <c r="O83" s="12">
        <f t="shared" si="13"/>
        <v>8.3508131868131876</v>
      </c>
      <c r="P83" s="12">
        <f t="shared" si="18"/>
        <v>0.35429581537809846</v>
      </c>
      <c r="Q83" s="12">
        <f t="shared" si="14"/>
        <v>0.30328162579632173</v>
      </c>
      <c r="R83" s="12">
        <f t="shared" si="15"/>
        <v>12.146637362637362</v>
      </c>
      <c r="S83" s="12">
        <f t="shared" si="16"/>
        <v>14.505376344086024</v>
      </c>
      <c r="T83" s="12">
        <f t="shared" si="19"/>
        <v>14.523713330415351</v>
      </c>
      <c r="U83" s="12">
        <f t="shared" ref="U83:U146" si="20">K83/T82</f>
        <v>11.97215467693994</v>
      </c>
      <c r="W83" s="12"/>
    </row>
    <row r="84" spans="1:23" x14ac:dyDescent="0.15">
      <c r="A84" s="12">
        <v>1946</v>
      </c>
      <c r="B84" s="8">
        <v>18.02</v>
      </c>
      <c r="C84" s="8">
        <v>0.71</v>
      </c>
      <c r="D84" s="8">
        <v>1.06</v>
      </c>
      <c r="E84" s="8">
        <v>0.76</v>
      </c>
      <c r="F84" s="8">
        <v>2.19</v>
      </c>
      <c r="G84" s="13">
        <v>18.2</v>
      </c>
      <c r="H84" s="6">
        <f t="shared" si="11"/>
        <v>0.85294511627906977</v>
      </c>
      <c r="I84" s="6">
        <f>[3]Consumption!G62</f>
        <v>8015.2402925214164</v>
      </c>
      <c r="J84" s="12">
        <f t="shared" si="17"/>
        <v>1946</v>
      </c>
      <c r="K84" s="12">
        <f t="shared" si="12"/>
        <v>228.0025054945055</v>
      </c>
      <c r="L84" s="12">
        <f>O84+L85/(1+[3]Calculations!$E$3)</f>
        <v>241.78139730061804</v>
      </c>
      <c r="M84" s="12">
        <f>O84+M85/(H84+[3]Calculations!$E$3-[3]Calculations!$E$1+1)</f>
        <v>410.88613070324863</v>
      </c>
      <c r="N84" s="12">
        <f t="shared" si="10"/>
        <v>179.41330187093243</v>
      </c>
      <c r="O84" s="12">
        <f t="shared" si="13"/>
        <v>7.6045953488372087</v>
      </c>
      <c r="P84" s="12">
        <f t="shared" si="18"/>
        <v>-0.25213845081692166</v>
      </c>
      <c r="Q84" s="12">
        <f t="shared" si="14"/>
        <v>-0.2905374128148222</v>
      </c>
      <c r="R84" s="12">
        <f t="shared" si="15"/>
        <v>11.353339534883721</v>
      </c>
      <c r="S84" s="12">
        <f t="shared" si="16"/>
        <v>18.770833333333336</v>
      </c>
      <c r="T84" s="12">
        <f t="shared" si="19"/>
        <v>13.993191964754789</v>
      </c>
      <c r="U84" s="12">
        <f t="shared" si="20"/>
        <v>15.69863713965119</v>
      </c>
      <c r="W84" s="12"/>
    </row>
    <row r="85" spans="1:23" x14ac:dyDescent="0.15">
      <c r="A85" s="12">
        <v>1947</v>
      </c>
      <c r="B85" s="8">
        <v>15.21</v>
      </c>
      <c r="C85" s="8">
        <v>0.84</v>
      </c>
      <c r="D85" s="8">
        <v>1.61</v>
      </c>
      <c r="E85" s="8">
        <v>1.01</v>
      </c>
      <c r="F85" s="8">
        <v>2.25</v>
      </c>
      <c r="G85" s="13">
        <v>21.5</v>
      </c>
      <c r="H85" s="6">
        <f t="shared" si="11"/>
        <v>0.91633544303797476</v>
      </c>
      <c r="I85" s="6">
        <f>[3]Consumption!G63</f>
        <v>8007.9423446256033</v>
      </c>
      <c r="J85" s="12">
        <f t="shared" si="17"/>
        <v>1947</v>
      </c>
      <c r="K85" s="12">
        <f t="shared" si="12"/>
        <v>162.909711627907</v>
      </c>
      <c r="L85" s="12">
        <f>O85+L86/(1+[3]Calculations!$E$3)</f>
        <v>249.47036549092752</v>
      </c>
      <c r="M85" s="12">
        <f>O85+M86/(H85+[3]Calculations!$E$3-[3]Calculations!$E$1+1)</f>
        <v>359.33733254303411</v>
      </c>
      <c r="N85" s="12">
        <f t="shared" si="10"/>
        <v>171.15616875377327</v>
      </c>
      <c r="O85" s="12">
        <f t="shared" si="13"/>
        <v>8.1618227848101252</v>
      </c>
      <c r="P85" s="12">
        <f t="shared" si="18"/>
        <v>-6.5391134524532893E-2</v>
      </c>
      <c r="Q85" s="12">
        <f t="shared" si="14"/>
        <v>-6.7627162910740585E-2</v>
      </c>
      <c r="R85" s="12">
        <f t="shared" si="15"/>
        <v>15.643493670886077</v>
      </c>
      <c r="S85" s="12">
        <f t="shared" si="16"/>
        <v>14.349056603773587</v>
      </c>
      <c r="T85" s="12">
        <f t="shared" si="19"/>
        <v>13.725031472688466</v>
      </c>
      <c r="U85" s="12">
        <f t="shared" si="20"/>
        <v>11.64206937475268</v>
      </c>
      <c r="W85" s="12"/>
    </row>
    <row r="86" spans="1:23" x14ac:dyDescent="0.15">
      <c r="A86" s="12">
        <v>1948</v>
      </c>
      <c r="B86" s="8">
        <v>14.83</v>
      </c>
      <c r="C86" s="8">
        <v>0.93</v>
      </c>
      <c r="D86" s="8">
        <v>2.29</v>
      </c>
      <c r="E86" s="8">
        <v>1.35</v>
      </c>
      <c r="F86" s="8">
        <v>2.44</v>
      </c>
      <c r="G86" s="13">
        <v>23.7</v>
      </c>
      <c r="H86" s="6">
        <f t="shared" si="11"/>
        <v>1.0008312500000001</v>
      </c>
      <c r="I86" s="6">
        <f>[3]Consumption!G64</f>
        <v>8045.4570100742731</v>
      </c>
      <c r="J86" s="12">
        <f t="shared" si="17"/>
        <v>1948</v>
      </c>
      <c r="K86" s="12">
        <f t="shared" si="12"/>
        <v>144.09503797468355</v>
      </c>
      <c r="L86" s="12">
        <f>O86+L87/(1+[3]Calculations!$E$3)</f>
        <v>257.06786429414899</v>
      </c>
      <c r="M86" s="12">
        <f>O86+M87/(H86+[3]Calculations!$E$3-[3]Calculations!$E$1+1)</f>
        <v>335.17025177868379</v>
      </c>
      <c r="N86" s="12">
        <f t="shared" si="10"/>
        <v>166.22420292318159</v>
      </c>
      <c r="O86" s="12">
        <f t="shared" si="13"/>
        <v>8.923350000000001</v>
      </c>
      <c r="P86" s="12">
        <f t="shared" si="18"/>
        <v>8.4718476062036363E-2</v>
      </c>
      <c r="Q86" s="12">
        <f t="shared" si="14"/>
        <v>8.1320484257252815E-2</v>
      </c>
      <c r="R86" s="12">
        <f t="shared" si="15"/>
        <v>21.972549999999998</v>
      </c>
      <c r="S86" s="12">
        <f t="shared" si="16"/>
        <v>9.2111801242236027</v>
      </c>
      <c r="T86" s="12">
        <f t="shared" si="19"/>
        <v>14.869577901259897</v>
      </c>
      <c r="U86" s="12">
        <f t="shared" si="20"/>
        <v>10.498703646794491</v>
      </c>
      <c r="V86" s="6">
        <f>LN(Shiller!I86/Shiller!I85)</f>
        <v>4.6737432874577808E-3</v>
      </c>
      <c r="W86" s="12">
        <f t="shared" ref="W86:W98" si="21">LN(O86/O85)</f>
        <v>8.9203912103082456E-2</v>
      </c>
    </row>
    <row r="87" spans="1:23" x14ac:dyDescent="0.15">
      <c r="A87" s="12">
        <v>1949</v>
      </c>
      <c r="B87" s="8">
        <v>15.36</v>
      </c>
      <c r="C87" s="8">
        <v>1.1399999999999999</v>
      </c>
      <c r="D87" s="8">
        <v>2.3199999999999998</v>
      </c>
      <c r="E87" s="8">
        <v>1.58</v>
      </c>
      <c r="F87" s="8">
        <v>2.31</v>
      </c>
      <c r="G87" s="13">
        <v>24</v>
      </c>
      <c r="H87" s="6">
        <f t="shared" si="11"/>
        <v>1.0374127659574468</v>
      </c>
      <c r="I87" s="6">
        <f>[3]Consumption!G65</f>
        <v>8125.3917524708568</v>
      </c>
      <c r="J87" s="12">
        <f t="shared" si="17"/>
        <v>1949</v>
      </c>
      <c r="K87" s="12">
        <f t="shared" si="12"/>
        <v>147.3792</v>
      </c>
      <c r="L87" s="12">
        <f>O87+L88/(1+[3]Calculations!$E$3)</f>
        <v>264.35027790787228</v>
      </c>
      <c r="M87" s="12">
        <f>O87+M88/(H87+[3]Calculations!$E$3-[3]Calculations!$E$1+1)</f>
        <v>338.94429115914602</v>
      </c>
      <c r="N87" s="12">
        <f t="shared" si="10"/>
        <v>164.00596477147076</v>
      </c>
      <c r="O87" s="12">
        <f t="shared" si="13"/>
        <v>11.17102978723404</v>
      </c>
      <c r="P87" s="12">
        <f t="shared" si="18"/>
        <v>0.19813829787234025</v>
      </c>
      <c r="Q87" s="12">
        <f t="shared" si="14"/>
        <v>0.18076893365849797</v>
      </c>
      <c r="R87" s="12">
        <f t="shared" si="15"/>
        <v>22.734025531914892</v>
      </c>
      <c r="S87" s="12">
        <f t="shared" si="16"/>
        <v>6.7074235807860267</v>
      </c>
      <c r="T87" s="12">
        <f t="shared" si="19"/>
        <v>15.651958871717568</v>
      </c>
      <c r="U87" s="12">
        <f t="shared" si="20"/>
        <v>9.9114582121065169</v>
      </c>
      <c r="V87" s="6">
        <f>LN(Shiller!I87/Shiller!I86)</f>
        <v>9.886357189801364E-3</v>
      </c>
      <c r="W87" s="12">
        <f t="shared" si="21"/>
        <v>0.22465236443907161</v>
      </c>
    </row>
    <row r="88" spans="1:23" x14ac:dyDescent="0.15">
      <c r="A88" s="12">
        <v>1950</v>
      </c>
      <c r="B88" s="8">
        <v>16.88</v>
      </c>
      <c r="C88" s="8">
        <v>1.47</v>
      </c>
      <c r="D88" s="8">
        <v>2.84</v>
      </c>
      <c r="E88" s="8">
        <v>1.32</v>
      </c>
      <c r="F88" s="8">
        <v>2.3199999999999998</v>
      </c>
      <c r="G88" s="13">
        <v>23.5</v>
      </c>
      <c r="H88" s="6">
        <f t="shared" si="11"/>
        <v>0.93740944881889776</v>
      </c>
      <c r="I88" s="6">
        <f>[3]Consumption!G66</f>
        <v>8502.6929256598105</v>
      </c>
      <c r="J88" s="12">
        <f t="shared" si="17"/>
        <v>1950</v>
      </c>
      <c r="K88" s="12">
        <f t="shared" si="12"/>
        <v>165.40963404255317</v>
      </c>
      <c r="L88" s="12">
        <f>O88+L89/(1+[3]Calculations!$E$3)</f>
        <v>269.71381894769928</v>
      </c>
      <c r="M88" s="12">
        <f>O88+M89/(H88+[3]Calculations!$E$3-[3]Calculations!$E$1+1)</f>
        <v>352.52049880387591</v>
      </c>
      <c r="N88" s="12">
        <f t="shared" si="10"/>
        <v>185.48550702488691</v>
      </c>
      <c r="O88" s="12">
        <f t="shared" si="13"/>
        <v>13.327228346456693</v>
      </c>
      <c r="P88" s="12">
        <f t="shared" si="18"/>
        <v>0.24309624211665518</v>
      </c>
      <c r="Q88" s="12">
        <f t="shared" si="14"/>
        <v>0.21760523681736288</v>
      </c>
      <c r="R88" s="12">
        <f t="shared" si="15"/>
        <v>25.74784251968504</v>
      </c>
      <c r="S88" s="12">
        <f t="shared" si="16"/>
        <v>7.2758620689655169</v>
      </c>
      <c r="T88" s="12">
        <f t="shared" si="19"/>
        <v>16.511892059856287</v>
      </c>
      <c r="U88" s="12">
        <f t="shared" si="20"/>
        <v>10.567982921386372</v>
      </c>
      <c r="V88" s="6">
        <f>LN(Shiller!I88/Shiller!I87)</f>
        <v>4.5388985362388522E-2</v>
      </c>
      <c r="W88" s="12">
        <f t="shared" si="21"/>
        <v>0.17648538550986337</v>
      </c>
    </row>
    <row r="89" spans="1:23" x14ac:dyDescent="0.15">
      <c r="A89" s="12">
        <v>1951</v>
      </c>
      <c r="B89" s="8">
        <v>21.21</v>
      </c>
      <c r="C89" s="8">
        <v>1.41</v>
      </c>
      <c r="D89" s="8">
        <v>2.44</v>
      </c>
      <c r="E89" s="8">
        <v>2.12</v>
      </c>
      <c r="F89" s="8">
        <v>2.57</v>
      </c>
      <c r="G89" s="13">
        <v>25.4</v>
      </c>
      <c r="H89" s="6">
        <f t="shared" si="11"/>
        <v>0.97881056603773597</v>
      </c>
      <c r="I89" s="6">
        <f>[3]Consumption!G67</f>
        <v>8492.6582349643832</v>
      </c>
      <c r="J89" s="12">
        <f t="shared" si="17"/>
        <v>1951</v>
      </c>
      <c r="K89" s="12">
        <f t="shared" si="12"/>
        <v>192.2928661417323</v>
      </c>
      <c r="L89" s="12">
        <f>O89+L90/(1+[3]Calculations!$E$3)</f>
        <v>273.13062579714841</v>
      </c>
      <c r="M89" s="12">
        <f>O89+M90/(H89+[3]Calculations!$E$3-[3]Calculations!$E$1+1)</f>
        <v>330.88227878889808</v>
      </c>
      <c r="N89" s="12">
        <f t="shared" si="10"/>
        <v>171.28420392596044</v>
      </c>
      <c r="O89" s="12">
        <f t="shared" si="13"/>
        <v>12.25263396226415</v>
      </c>
      <c r="P89" s="12">
        <f t="shared" si="18"/>
        <v>0.15687687367119457</v>
      </c>
      <c r="Q89" s="12">
        <f t="shared" si="14"/>
        <v>0.14572402394124001</v>
      </c>
      <c r="R89" s="12">
        <f t="shared" si="15"/>
        <v>21.203139622641508</v>
      </c>
      <c r="S89" s="12">
        <f t="shared" si="16"/>
        <v>7.46830985915493</v>
      </c>
      <c r="T89" s="12">
        <f t="shared" si="19"/>
        <v>16.930774174986681</v>
      </c>
      <c r="U89" s="12">
        <f t="shared" si="20"/>
        <v>11.645719669475961</v>
      </c>
      <c r="V89" s="6">
        <f>LN(Shiller!I89/Shiller!I88)</f>
        <v>-1.1808749071054022E-3</v>
      </c>
      <c r="W89" s="12">
        <f t="shared" si="21"/>
        <v>-8.406825536825363E-2</v>
      </c>
    </row>
    <row r="90" spans="1:23" x14ac:dyDescent="0.15">
      <c r="A90" s="12">
        <v>1952</v>
      </c>
      <c r="B90" s="8">
        <v>24.19</v>
      </c>
      <c r="C90" s="8">
        <v>1.41</v>
      </c>
      <c r="D90" s="8">
        <v>2.4</v>
      </c>
      <c r="E90" s="8">
        <v>2.39</v>
      </c>
      <c r="F90" s="8">
        <v>2.68</v>
      </c>
      <c r="G90" s="13">
        <v>26.5</v>
      </c>
      <c r="H90" s="6">
        <f>(1+E90/100)*G90/G91</f>
        <v>1.0200507518796993</v>
      </c>
      <c r="I90" s="6">
        <f>[3]Consumption!G68</f>
        <v>8612.5676128185059</v>
      </c>
      <c r="J90" s="12">
        <f t="shared" si="17"/>
        <v>1952</v>
      </c>
      <c r="K90" s="12">
        <f t="shared" si="12"/>
        <v>210.20653584905662</v>
      </c>
      <c r="L90" s="12">
        <f>O90+L91/(1+[3]Calculations!$E$3)</f>
        <v>277.91535040686324</v>
      </c>
      <c r="M90" s="12">
        <f>O90+M91/(H90+[3]Calculations!$E$3-[3]Calculations!$E$1+1)</f>
        <v>324.01413112638403</v>
      </c>
      <c r="N90" s="12">
        <f t="shared" si="10"/>
        <v>168.91195018487863</v>
      </c>
      <c r="O90" s="12">
        <f t="shared" si="13"/>
        <v>12.206571428571428</v>
      </c>
      <c r="P90" s="12">
        <f>(K91-K90+O90)/K90</f>
        <v>0.1362661511156974</v>
      </c>
      <c r="Q90" s="12">
        <f t="shared" si="14"/>
        <v>0.12774758081178181</v>
      </c>
      <c r="R90" s="12">
        <f t="shared" si="15"/>
        <v>20.777142857142856</v>
      </c>
      <c r="S90" s="12">
        <f t="shared" si="16"/>
        <v>9.9139344262295097</v>
      </c>
      <c r="T90" s="12">
        <f t="shared" si="19"/>
        <v>17.605006803896234</v>
      </c>
      <c r="U90" s="12">
        <f t="shared" si="20"/>
        <v>12.415648196383907</v>
      </c>
      <c r="V90" s="6">
        <f>LN(Shiller!I90/Shiller!I89)</f>
        <v>1.4020433656459937E-2</v>
      </c>
      <c r="W90" s="12">
        <f t="shared" si="21"/>
        <v>-3.7664827954768934E-3</v>
      </c>
    </row>
    <row r="91" spans="1:23" x14ac:dyDescent="0.15">
      <c r="A91" s="12">
        <v>1953</v>
      </c>
      <c r="B91" s="8">
        <v>26.18</v>
      </c>
      <c r="C91" s="8">
        <v>1.45</v>
      </c>
      <c r="D91" s="8">
        <v>2.5099999999999998</v>
      </c>
      <c r="E91" s="8">
        <v>2.58</v>
      </c>
      <c r="F91" s="8">
        <v>2.83</v>
      </c>
      <c r="G91" s="13">
        <v>26.6</v>
      </c>
      <c r="H91" s="6">
        <f t="shared" si="11"/>
        <v>1.0143598513011154</v>
      </c>
      <c r="I91" s="6">
        <f>[3]Consumption!G69</f>
        <v>8874.2393992985872</v>
      </c>
      <c r="J91" s="12">
        <f t="shared" si="17"/>
        <v>1953</v>
      </c>
      <c r="K91" s="12">
        <f t="shared" si="12"/>
        <v>226.64400000000001</v>
      </c>
      <c r="L91" s="12">
        <f>O91+L92/(1+[3]Calculations!$E$3)</f>
        <v>283.06162546156702</v>
      </c>
      <c r="M91" s="12">
        <f>O91+M92/(H91+[3]Calculations!$E$3-[3]Calculations!$E$1+1)</f>
        <v>329.93576206208269</v>
      </c>
      <c r="N91" s="12">
        <f t="shared" si="10"/>
        <v>178.18791188034902</v>
      </c>
      <c r="O91" s="12">
        <f t="shared" si="13"/>
        <v>12.412862453531599</v>
      </c>
      <c r="P91" s="12">
        <f t="shared" si="18"/>
        <v>1.6420491819573519E-2</v>
      </c>
      <c r="Q91" s="12">
        <f t="shared" si="14"/>
        <v>1.6287133436920762E-2</v>
      </c>
      <c r="R91" s="12">
        <f t="shared" si="15"/>
        <v>21.487092936802973</v>
      </c>
      <c r="S91" s="12">
        <f t="shared" si="16"/>
        <v>10.908333333333335</v>
      </c>
      <c r="T91" s="12">
        <f t="shared" si="19"/>
        <v>18.509674718266186</v>
      </c>
      <c r="U91" s="12">
        <f t="shared" si="20"/>
        <v>12.873837682916459</v>
      </c>
      <c r="V91" s="6">
        <f>LN(Shiller!I91/Shiller!I90)</f>
        <v>2.9930143347488111E-2</v>
      </c>
      <c r="W91" s="12">
        <f t="shared" si="21"/>
        <v>1.6758781222266261E-2</v>
      </c>
    </row>
    <row r="92" spans="1:23" x14ac:dyDescent="0.15">
      <c r="A92" s="12">
        <v>1954</v>
      </c>
      <c r="B92" s="8">
        <v>25.46</v>
      </c>
      <c r="C92" s="8">
        <v>1.54</v>
      </c>
      <c r="D92" s="8">
        <v>2.77</v>
      </c>
      <c r="E92" s="8">
        <v>1.8</v>
      </c>
      <c r="F92" s="8">
        <v>2.48</v>
      </c>
      <c r="G92" s="13">
        <v>26.9</v>
      </c>
      <c r="H92" s="6">
        <f t="shared" si="11"/>
        <v>1.0256254681647941</v>
      </c>
      <c r="I92" s="6">
        <f>[3]Consumption!G70</f>
        <v>8897.1736856852367</v>
      </c>
      <c r="J92" s="12">
        <f t="shared" si="17"/>
        <v>1954</v>
      </c>
      <c r="K92" s="12">
        <f t="shared" si="12"/>
        <v>217.95274349442383</v>
      </c>
      <c r="L92" s="12">
        <f>O92+L93/(1+[3]Calculations!$E$3)</f>
        <v>288.32422880719321</v>
      </c>
      <c r="M92" s="12">
        <f>O92+M93/(H92+[3]Calculations!$E$3-[3]Calculations!$E$1+1)</f>
        <v>334.17639528198168</v>
      </c>
      <c r="N92" s="12">
        <f t="shared" ref="N92:N146" si="22">(I92/I93)^4*(O92+N93)</f>
        <v>167.62421381630492</v>
      </c>
      <c r="O92" s="12">
        <f t="shared" si="13"/>
        <v>13.282067415730339</v>
      </c>
      <c r="P92" s="12">
        <f t="shared" si="18"/>
        <v>0.46968586988181493</v>
      </c>
      <c r="Q92" s="12">
        <f t="shared" si="14"/>
        <v>0.3850486839968888</v>
      </c>
      <c r="R92" s="12">
        <f t="shared" si="15"/>
        <v>23.89047191011236</v>
      </c>
      <c r="S92" s="12">
        <f t="shared" si="16"/>
        <v>10.143426294820719</v>
      </c>
      <c r="T92" s="12">
        <f t="shared" si="19"/>
        <v>19.695573594670677</v>
      </c>
      <c r="U92" s="12">
        <f t="shared" si="20"/>
        <v>11.775071513241569</v>
      </c>
      <c r="V92" s="6">
        <f>LN(Shiller!I92/Shiller!I91)</f>
        <v>2.5810326965908146E-3</v>
      </c>
      <c r="W92" s="12">
        <f t="shared" si="21"/>
        <v>6.7681581194644541E-2</v>
      </c>
    </row>
    <row r="93" spans="1:23" x14ac:dyDescent="0.15">
      <c r="A93" s="12">
        <v>1955</v>
      </c>
      <c r="B93" s="8">
        <v>35.6</v>
      </c>
      <c r="C93" s="8">
        <v>1.64</v>
      </c>
      <c r="D93" s="8">
        <v>3.62</v>
      </c>
      <c r="E93" s="8">
        <v>1.81</v>
      </c>
      <c r="F93" s="8">
        <v>2.61</v>
      </c>
      <c r="G93" s="13">
        <v>26.7</v>
      </c>
      <c r="H93" s="6">
        <f t="shared" si="11"/>
        <v>1.014301119402985</v>
      </c>
      <c r="I93" s="6">
        <f>[3]Consumption!G71</f>
        <v>9378.791582049269</v>
      </c>
      <c r="J93" s="12">
        <f t="shared" si="17"/>
        <v>1955</v>
      </c>
      <c r="K93" s="12">
        <f t="shared" si="12"/>
        <v>307.04000000000002</v>
      </c>
      <c r="L93" s="12">
        <f>O93+L94/(1+[3]Calculations!$E$3)</f>
        <v>293.00455021958726</v>
      </c>
      <c r="M93" s="12">
        <f>O93+M94/(H93+[3]Calculations!$E$3-[3]Calculations!$E$1+1)</f>
        <v>341.33972134051743</v>
      </c>
      <c r="N93" s="12">
        <f t="shared" si="22"/>
        <v>193.69204029471157</v>
      </c>
      <c r="O93" s="12">
        <f t="shared" si="13"/>
        <v>14.09176119402985</v>
      </c>
      <c r="P93" s="12">
        <f t="shared" si="18"/>
        <v>0.28143656716417897</v>
      </c>
      <c r="Q93" s="12">
        <f t="shared" si="14"/>
        <v>0.24798176670041205</v>
      </c>
      <c r="R93" s="12">
        <f t="shared" si="15"/>
        <v>31.104985074626864</v>
      </c>
      <c r="S93" s="12">
        <f t="shared" si="16"/>
        <v>12.851985559566787</v>
      </c>
      <c r="T93" s="12">
        <f t="shared" si="19"/>
        <v>21.591408365869626</v>
      </c>
      <c r="U93" s="12">
        <f t="shared" si="20"/>
        <v>15.589289569260394</v>
      </c>
      <c r="V93" s="6">
        <f>LN(Shiller!I93/Shiller!I92)</f>
        <v>5.271726261509857E-2</v>
      </c>
      <c r="W93" s="12">
        <f t="shared" si="21"/>
        <v>5.9175503299961948E-2</v>
      </c>
    </row>
    <row r="94" spans="1:23" x14ac:dyDescent="0.15">
      <c r="A94" s="12">
        <v>1956</v>
      </c>
      <c r="B94" s="8">
        <v>44.15</v>
      </c>
      <c r="C94" s="8">
        <v>1.74</v>
      </c>
      <c r="D94" s="8">
        <v>3.41</v>
      </c>
      <c r="E94" s="8">
        <v>3.21</v>
      </c>
      <c r="F94" s="8">
        <v>2.9</v>
      </c>
      <c r="G94" s="13">
        <v>26.8</v>
      </c>
      <c r="H94" s="6">
        <f t="shared" si="11"/>
        <v>1.0021840579710144</v>
      </c>
      <c r="I94" s="6">
        <f>[3]Consumption!G72</f>
        <v>9480.3393660000856</v>
      </c>
      <c r="J94" s="12">
        <f t="shared" si="17"/>
        <v>1956</v>
      </c>
      <c r="K94" s="12">
        <f t="shared" si="12"/>
        <v>379.36052238805968</v>
      </c>
      <c r="L94" s="12">
        <f>O94+L95/(1+[3]Calculations!$E$3)</f>
        <v>297.12795989342715</v>
      </c>
      <c r="M94" s="12">
        <f>O94+M95/(H94+[3]Calculations!$E$3-[3]Calculations!$E$1+1)</f>
        <v>344.39229757450136</v>
      </c>
      <c r="N94" s="12">
        <f t="shared" si="22"/>
        <v>188.12621981280552</v>
      </c>
      <c r="O94" s="12">
        <f t="shared" si="13"/>
        <v>14.517652173913044</v>
      </c>
      <c r="P94" s="12">
        <f t="shared" si="18"/>
        <v>3.7434963152625213E-2</v>
      </c>
      <c r="Q94" s="12">
        <f t="shared" si="14"/>
        <v>3.675128503990787E-2</v>
      </c>
      <c r="R94" s="12">
        <f t="shared" si="15"/>
        <v>28.451260869565218</v>
      </c>
      <c r="S94" s="12">
        <f t="shared" si="16"/>
        <v>12.196132596685082</v>
      </c>
      <c r="T94" s="12">
        <f t="shared" si="19"/>
        <v>23.301200499337778</v>
      </c>
      <c r="U94" s="12">
        <f t="shared" si="20"/>
        <v>17.569975795915635</v>
      </c>
      <c r="V94" s="6">
        <f>LN(Shiller!I94/Shiller!I93)</f>
        <v>1.0769188214364947E-2</v>
      </c>
      <c r="W94" s="12">
        <f t="shared" si="21"/>
        <v>2.9774986184037403E-2</v>
      </c>
    </row>
    <row r="95" spans="1:23" x14ac:dyDescent="0.15">
      <c r="A95" s="12">
        <v>1957</v>
      </c>
      <c r="B95" s="8">
        <v>45.43</v>
      </c>
      <c r="C95" s="8">
        <v>1.79</v>
      </c>
      <c r="D95" s="8">
        <v>3.37</v>
      </c>
      <c r="E95" s="8">
        <v>3.86</v>
      </c>
      <c r="F95" s="8">
        <v>3.46</v>
      </c>
      <c r="G95" s="13">
        <v>27.6</v>
      </c>
      <c r="H95" s="6">
        <f t="shared" si="11"/>
        <v>1.0022853146853146</v>
      </c>
      <c r="I95" s="6">
        <f>[3]Consumption!G73</f>
        <v>9541.5914607707655</v>
      </c>
      <c r="J95" s="12">
        <f t="shared" si="17"/>
        <v>1957</v>
      </c>
      <c r="K95" s="12">
        <f t="shared" si="12"/>
        <v>379.0442173913043</v>
      </c>
      <c r="L95" s="12">
        <f>O95+L96/(1+[3]Calculations!$E$3)</f>
        <v>301.06695526915547</v>
      </c>
      <c r="M95" s="12">
        <f>O95+M96/(H95+[3]Calculations!$E$3-[3]Calculations!$E$1+1)</f>
        <v>343.15948205539206</v>
      </c>
      <c r="N95" s="12">
        <f t="shared" si="22"/>
        <v>178.51779380535058</v>
      </c>
      <c r="O95" s="12">
        <f t="shared" si="13"/>
        <v>14.412629370629372</v>
      </c>
      <c r="P95" s="12">
        <f t="shared" si="18"/>
        <v>-8.8495479866820437E-2</v>
      </c>
      <c r="Q95" s="12">
        <f t="shared" si="14"/>
        <v>-9.2658725870581299E-2</v>
      </c>
      <c r="R95" s="12">
        <f t="shared" si="15"/>
        <v>27.13439160839161</v>
      </c>
      <c r="S95" s="12">
        <f t="shared" si="16"/>
        <v>13.322580645161288</v>
      </c>
      <c r="T95" s="12">
        <f t="shared" si="19"/>
        <v>24.450290293088333</v>
      </c>
      <c r="U95" s="12">
        <f t="shared" si="20"/>
        <v>16.267154020758579</v>
      </c>
      <c r="V95" s="6">
        <f>LN(Shiller!I95/Shiller!I94)</f>
        <v>6.4401776071450409E-3</v>
      </c>
      <c r="W95" s="12">
        <f t="shared" si="21"/>
        <v>-7.2604384764765892E-3</v>
      </c>
    </row>
    <row r="96" spans="1:23" x14ac:dyDescent="0.15">
      <c r="A96" s="12">
        <v>1958</v>
      </c>
      <c r="B96" s="8">
        <v>41.12</v>
      </c>
      <c r="C96" s="8">
        <v>1.75</v>
      </c>
      <c r="D96" s="8">
        <v>2.89</v>
      </c>
      <c r="E96" s="8">
        <v>2.54</v>
      </c>
      <c r="F96" s="8">
        <v>3.09</v>
      </c>
      <c r="G96" s="13">
        <v>28.6</v>
      </c>
      <c r="H96" s="6">
        <f t="shared" si="11"/>
        <v>1.0112565517241381</v>
      </c>
      <c r="I96" s="6">
        <f>[3]Consumption!G74</f>
        <v>9458.9751459645777</v>
      </c>
      <c r="J96" s="12">
        <f t="shared" si="17"/>
        <v>1958</v>
      </c>
      <c r="K96" s="12">
        <f t="shared" si="12"/>
        <v>331.08788811188805</v>
      </c>
      <c r="L96" s="12">
        <f>O96+L97/(1+[3]Calculations!$E$3)</f>
        <v>305.37507923686519</v>
      </c>
      <c r="M96" s="12">
        <f>O96+M97/(H96+[3]Calculations!$E$3-[3]Calculations!$E$1+1)</f>
        <v>342.01955827031901</v>
      </c>
      <c r="N96" s="12">
        <f t="shared" si="22"/>
        <v>158.0021846600996</v>
      </c>
      <c r="O96" s="12">
        <f t="shared" si="13"/>
        <v>13.896206896551725</v>
      </c>
      <c r="P96" s="12">
        <f t="shared" si="18"/>
        <v>0.37594089628337607</v>
      </c>
      <c r="Q96" s="12">
        <f t="shared" si="14"/>
        <v>0.31913778530620313</v>
      </c>
      <c r="R96" s="12">
        <f t="shared" si="15"/>
        <v>22.948593103448278</v>
      </c>
      <c r="S96" s="12">
        <f t="shared" si="16"/>
        <v>12.201780415430264</v>
      </c>
      <c r="T96" s="12">
        <f t="shared" si="19"/>
        <v>24.547894603433157</v>
      </c>
      <c r="U96" s="12">
        <f t="shared" si="20"/>
        <v>13.541266142164405</v>
      </c>
      <c r="V96" s="6">
        <f>LN(Shiller!I96/Shiller!I95)</f>
        <v>-8.6962496612581035E-3</v>
      </c>
      <c r="W96" s="12">
        <f t="shared" si="21"/>
        <v>-3.6488944077908057E-2</v>
      </c>
    </row>
    <row r="97" spans="1:23" x14ac:dyDescent="0.15">
      <c r="A97" s="12">
        <v>1959</v>
      </c>
      <c r="B97" s="8">
        <v>55.62</v>
      </c>
      <c r="C97" s="8">
        <v>1.83</v>
      </c>
      <c r="D97" s="8">
        <v>3.39</v>
      </c>
      <c r="E97" s="8">
        <v>3.74</v>
      </c>
      <c r="F97" s="8">
        <v>4.0199999999999996</v>
      </c>
      <c r="G97" s="13">
        <v>29</v>
      </c>
      <c r="H97" s="6">
        <f t="shared" si="11"/>
        <v>1.026778156996587</v>
      </c>
      <c r="I97" s="6">
        <f>[3]Consumption!G75</f>
        <v>9819.1112833687675</v>
      </c>
      <c r="J97" s="12">
        <f t="shared" si="17"/>
        <v>1959</v>
      </c>
      <c r="K97" s="12">
        <f t="shared" si="12"/>
        <v>441.66115862068966</v>
      </c>
      <c r="L97" s="12">
        <f>O97+L98/(1+[3]Calculations!$E$3)</f>
        <v>310.51470602367419</v>
      </c>
      <c r="M97" s="12">
        <f>O97+M98/(H97+[3]Calculations!$E$3-[3]Calculations!$E$1+1)</f>
        <v>344.31455630783825</v>
      </c>
      <c r="N97" s="12">
        <f t="shared" si="22"/>
        <v>169.57819592120802</v>
      </c>
      <c r="O97" s="12">
        <f t="shared" si="13"/>
        <v>14.382675767918087</v>
      </c>
      <c r="P97" s="12">
        <f t="shared" si="18"/>
        <v>6.5212135492794143E-2</v>
      </c>
      <c r="Q97" s="12">
        <f t="shared" si="14"/>
        <v>6.3173967582186408E-2</v>
      </c>
      <c r="R97" s="12">
        <f t="shared" si="15"/>
        <v>26.643317406143346</v>
      </c>
      <c r="S97" s="12">
        <f t="shared" si="16"/>
        <v>19.245674740484429</v>
      </c>
      <c r="T97" s="12">
        <f t="shared" si="19"/>
        <v>24.938823790856006</v>
      </c>
      <c r="U97" s="12">
        <f t="shared" si="20"/>
        <v>17.991814196518547</v>
      </c>
      <c r="V97" s="6">
        <f>LN(Shiller!I97/Shiller!I96)</f>
        <v>3.7366575922307445E-2</v>
      </c>
      <c r="W97" s="12">
        <f t="shared" si="21"/>
        <v>3.4408492881359096E-2</v>
      </c>
    </row>
    <row r="98" spans="1:23" x14ac:dyDescent="0.15">
      <c r="A98" s="12">
        <v>1960</v>
      </c>
      <c r="B98" s="8">
        <v>58.03</v>
      </c>
      <c r="C98" s="8">
        <v>1.95</v>
      </c>
      <c r="D98" s="8">
        <v>3.27</v>
      </c>
      <c r="E98" s="8">
        <v>4.28</v>
      </c>
      <c r="F98" s="8">
        <v>4.72</v>
      </c>
      <c r="G98" s="13">
        <v>29.3</v>
      </c>
      <c r="H98" s="6">
        <f t="shared" si="11"/>
        <v>1.025303355704698</v>
      </c>
      <c r="I98" s="6">
        <f>[3]Consumption!G76</f>
        <v>9886.8023059756069</v>
      </c>
      <c r="J98" s="12">
        <f t="shared" si="17"/>
        <v>1960</v>
      </c>
      <c r="K98" s="12">
        <f t="shared" si="12"/>
        <v>456.08015017064844</v>
      </c>
      <c r="L98" s="12">
        <f>O98+L99/(1+[3]Calculations!$E$3)</f>
        <v>315.47175128254446</v>
      </c>
      <c r="M98" s="12">
        <f>O98+M99/(H98+[3]Calculations!$E$3-[3]Calculations!$E$1+1)</f>
        <v>351.33339953162425</v>
      </c>
      <c r="N98" s="12">
        <f t="shared" si="22"/>
        <v>159.92025247224944</v>
      </c>
      <c r="O98" s="12">
        <f t="shared" si="13"/>
        <v>15.068657718120805</v>
      </c>
      <c r="P98" s="12">
        <f t="shared" si="18"/>
        <v>4.48952000064766E-2</v>
      </c>
      <c r="Q98" s="12">
        <f t="shared" si="14"/>
        <v>4.3916593312547381E-2</v>
      </c>
      <c r="R98" s="12">
        <f t="shared" si="15"/>
        <v>25.268979865771815</v>
      </c>
      <c r="S98" s="12">
        <f t="shared" si="16"/>
        <v>17.117994100294982</v>
      </c>
      <c r="T98" s="12">
        <f t="shared" si="19"/>
        <v>24.890937525464686</v>
      </c>
      <c r="U98" s="12">
        <f t="shared" si="20"/>
        <v>18.287957523396649</v>
      </c>
      <c r="V98" s="6">
        <f>LN(Shiller!I98/Shiller!I97)</f>
        <v>6.8701497695300906E-3</v>
      </c>
      <c r="W98" s="12">
        <f t="shared" si="21"/>
        <v>4.6592528233988753E-2</v>
      </c>
    </row>
    <row r="99" spans="1:23" x14ac:dyDescent="0.15">
      <c r="A99" s="12">
        <v>1961</v>
      </c>
      <c r="B99" s="8">
        <v>59.72</v>
      </c>
      <c r="C99" s="8">
        <v>2.02</v>
      </c>
      <c r="D99" s="8">
        <v>3.19</v>
      </c>
      <c r="E99" s="8">
        <v>2.91</v>
      </c>
      <c r="F99" s="8">
        <v>3.84</v>
      </c>
      <c r="G99" s="13">
        <v>29.8</v>
      </c>
      <c r="H99" s="6">
        <f t="shared" si="11"/>
        <v>1.0222393333333333</v>
      </c>
      <c r="I99" s="6">
        <f>[3]Consumption!G77</f>
        <v>9927.0125573468922</v>
      </c>
      <c r="J99" s="12">
        <f t="shared" si="17"/>
        <v>1961</v>
      </c>
      <c r="K99" s="12">
        <f t="shared" si="12"/>
        <v>461.48730201342278</v>
      </c>
      <c r="L99" s="12">
        <f>O99+L100/(1+[3]Calculations!$E$3)</f>
        <v>320.02174818987089</v>
      </c>
      <c r="M99" s="12">
        <f>O99+M100/(H99+[3]Calculations!$E$3-[3]Calculations!$E$1+1)</f>
        <v>357.58112753453099</v>
      </c>
      <c r="N99" s="12">
        <f t="shared" si="22"/>
        <v>147.46913247603922</v>
      </c>
      <c r="O99" s="12">
        <f t="shared" si="13"/>
        <v>15.505519999999999</v>
      </c>
      <c r="P99" s="12">
        <f>(K100-K99+O99)/K99</f>
        <v>0.18245255637419061</v>
      </c>
      <c r="Q99" s="12">
        <f t="shared" si="14"/>
        <v>0.16759071911960538</v>
      </c>
      <c r="R99" s="12">
        <f t="shared" si="15"/>
        <v>24.486440000000002</v>
      </c>
      <c r="S99" s="12">
        <f t="shared" si="16"/>
        <v>18.26299694189602</v>
      </c>
      <c r="T99" s="12">
        <f t="shared" si="19"/>
        <v>25.219267563200532</v>
      </c>
      <c r="U99" s="12">
        <f t="shared" si="20"/>
        <v>18.540374445168968</v>
      </c>
      <c r="V99" s="6">
        <f>LN(Shiller!I99/Shiller!I98)</f>
        <v>4.0588152105541621E-3</v>
      </c>
      <c r="W99" s="12">
        <f>LN(O99/O98)</f>
        <v>2.8579150686661361E-2</v>
      </c>
    </row>
    <row r="100" spans="1:23" x14ac:dyDescent="0.15">
      <c r="A100" s="12">
        <v>1962</v>
      </c>
      <c r="B100" s="8">
        <v>69.069999999999993</v>
      </c>
      <c r="C100" s="8">
        <v>2.13</v>
      </c>
      <c r="D100" s="8">
        <v>3.67</v>
      </c>
      <c r="E100" s="8">
        <v>3.39</v>
      </c>
      <c r="F100" s="8">
        <v>4.08</v>
      </c>
      <c r="G100" s="13">
        <v>30</v>
      </c>
      <c r="H100" s="6">
        <f t="shared" si="11"/>
        <v>1.0202960526315792</v>
      </c>
      <c r="I100" s="6">
        <f>[3]Consumption!G78</f>
        <v>10259.599789278858</v>
      </c>
      <c r="J100" s="12">
        <f t="shared" si="17"/>
        <v>1962</v>
      </c>
      <c r="K100" s="12">
        <f t="shared" si="12"/>
        <v>530.18131999999991</v>
      </c>
      <c r="L100" s="12">
        <f>O100+L101/(1+[3]Calculations!$E$3)</f>
        <v>324.40350244465395</v>
      </c>
      <c r="M100" s="12">
        <f>O100+M101/(H100+[3]Calculations!$E$3-[3]Calculations!$E$1+1)</f>
        <v>362.71222646116769</v>
      </c>
      <c r="N100" s="12">
        <f t="shared" si="22"/>
        <v>152.74194147301026</v>
      </c>
      <c r="O100" s="12">
        <f t="shared" si="13"/>
        <v>16.13475</v>
      </c>
      <c r="P100" s="12">
        <f t="shared" si="18"/>
        <v>-4.0018516684065489E-2</v>
      </c>
      <c r="Q100" s="12">
        <f t="shared" si="14"/>
        <v>-4.0841282918843355E-2</v>
      </c>
      <c r="R100" s="12">
        <f t="shared" si="15"/>
        <v>27.800250000000002</v>
      </c>
      <c r="S100" s="12">
        <f t="shared" si="16"/>
        <v>21.652037617554853</v>
      </c>
      <c r="T100" s="12">
        <f t="shared" si="19"/>
        <v>25.921578277486248</v>
      </c>
      <c r="U100" s="12">
        <f t="shared" si="20"/>
        <v>21.022867483020413</v>
      </c>
      <c r="V100" s="6">
        <f>LN(Shiller!I100/Shiller!I99)</f>
        <v>3.2954249513188746E-2</v>
      </c>
      <c r="W100" s="12">
        <f t="shared" ref="W100:W145" si="23">LN(O100/O99)</f>
        <v>3.9779241558199813E-2</v>
      </c>
    </row>
    <row r="101" spans="1:23" x14ac:dyDescent="0.15">
      <c r="A101" s="12">
        <v>1963</v>
      </c>
      <c r="B101" s="8">
        <v>65.06</v>
      </c>
      <c r="C101" s="8">
        <v>2.2799999999999998</v>
      </c>
      <c r="D101" s="8">
        <v>4.0199999999999996</v>
      </c>
      <c r="E101" s="8">
        <v>3.5</v>
      </c>
      <c r="F101" s="8">
        <v>3.83</v>
      </c>
      <c r="G101" s="13">
        <v>30.4</v>
      </c>
      <c r="H101" s="6">
        <f t="shared" si="11"/>
        <v>1.018252427184466</v>
      </c>
      <c r="I101" s="6">
        <f>[3]Consumption!G79</f>
        <v>10529.756258477832</v>
      </c>
      <c r="J101" s="12">
        <f t="shared" si="17"/>
        <v>1963</v>
      </c>
      <c r="K101" s="12">
        <f t="shared" si="12"/>
        <v>492.82950000000005</v>
      </c>
      <c r="L101" s="12">
        <f>O101+L102/(1+[3]Calculations!$E$3)</f>
        <v>328.40109567144617</v>
      </c>
      <c r="M101" s="12">
        <f>O101+M102/(H101+[3]Calculations!$E$3-[3]Calculations!$E$1+1)</f>
        <v>366.81218525753451</v>
      </c>
      <c r="N101" s="12">
        <f t="shared" si="22"/>
        <v>153.34191133985459</v>
      </c>
      <c r="O101" s="12">
        <f t="shared" si="13"/>
        <v>16.991533980582521</v>
      </c>
      <c r="P101" s="12">
        <f t="shared" si="18"/>
        <v>0.19053261266423716</v>
      </c>
      <c r="Q101" s="12">
        <f t="shared" si="14"/>
        <v>0.17440078065964668</v>
      </c>
      <c r="R101" s="12">
        <f t="shared" si="15"/>
        <v>29.958757281553396</v>
      </c>
      <c r="S101" s="12">
        <f t="shared" si="16"/>
        <v>17.727520435967303</v>
      </c>
      <c r="T101" s="12">
        <f t="shared" si="19"/>
        <v>26.76874471196129</v>
      </c>
      <c r="U101" s="12">
        <f t="shared" si="20"/>
        <v>19.012326129386917</v>
      </c>
      <c r="V101" s="6">
        <f>LN(Shiller!I101/Shiller!I100)</f>
        <v>2.5991346446008187E-2</v>
      </c>
      <c r="W101" s="12">
        <f t="shared" si="23"/>
        <v>5.1739887753491753E-2</v>
      </c>
    </row>
    <row r="102" spans="1:23" x14ac:dyDescent="0.15">
      <c r="A102" s="12">
        <v>1964</v>
      </c>
      <c r="B102" s="8">
        <v>76.45</v>
      </c>
      <c r="C102" s="8">
        <v>2.5</v>
      </c>
      <c r="D102" s="8">
        <v>4.55</v>
      </c>
      <c r="E102" s="8">
        <v>4.09</v>
      </c>
      <c r="F102" s="8">
        <v>4.17</v>
      </c>
      <c r="G102" s="13">
        <v>30.9</v>
      </c>
      <c r="H102" s="6">
        <f t="shared" si="11"/>
        <v>1.030891346153846</v>
      </c>
      <c r="I102" s="6">
        <f>[3]Consumption!G80</f>
        <v>11007.919503886518</v>
      </c>
      <c r="J102" s="12">
        <f t="shared" si="17"/>
        <v>1964</v>
      </c>
      <c r="K102" s="12">
        <f t="shared" si="12"/>
        <v>569.73805825242721</v>
      </c>
      <c r="L102" s="12">
        <f>O102+L103/(1+[3]Calculations!$E$3)</f>
        <v>331.74702414966731</v>
      </c>
      <c r="M102" s="12">
        <f>O102+M103/(H102+[3]Calculations!$E$3-[3]Calculations!$E$1+1)</f>
        <v>369.52980841787689</v>
      </c>
      <c r="N102" s="12">
        <f t="shared" si="22"/>
        <v>166.15916455891738</v>
      </c>
      <c r="O102" s="12">
        <f t="shared" si="13"/>
        <v>18.45192307692308</v>
      </c>
      <c r="P102" s="12">
        <f t="shared" si="18"/>
        <v>0.14804296423001473</v>
      </c>
      <c r="Q102" s="12">
        <f t="shared" si="14"/>
        <v>0.13805872248453535</v>
      </c>
      <c r="R102" s="12">
        <f t="shared" si="15"/>
        <v>33.582499999999996</v>
      </c>
      <c r="S102" s="12">
        <f t="shared" si="16"/>
        <v>19.017412935323385</v>
      </c>
      <c r="T102" s="12">
        <f t="shared" si="19"/>
        <v>27.737947520950051</v>
      </c>
      <c r="U102" s="12">
        <f t="shared" si="20"/>
        <v>21.283704722913161</v>
      </c>
      <c r="V102" s="6">
        <f>LN(Shiller!I102/Shiller!I101)</f>
        <v>4.4409790118997941E-2</v>
      </c>
      <c r="W102" s="12">
        <f t="shared" si="23"/>
        <v>8.2453377996069235E-2</v>
      </c>
    </row>
    <row r="103" spans="1:23" x14ac:dyDescent="0.15">
      <c r="A103" s="12">
        <v>1965</v>
      </c>
      <c r="B103" s="8">
        <v>86.12</v>
      </c>
      <c r="C103" s="8">
        <v>2.72</v>
      </c>
      <c r="D103" s="8">
        <v>5.19</v>
      </c>
      <c r="E103" s="8">
        <v>4.46</v>
      </c>
      <c r="F103" s="8">
        <v>4.1900000000000004</v>
      </c>
      <c r="G103" s="13">
        <v>31.2</v>
      </c>
      <c r="H103" s="6">
        <f t="shared" si="11"/>
        <v>1.0248905660377357</v>
      </c>
      <c r="I103" s="6">
        <f>[3]Consumption!G81</f>
        <v>11557.939836254154</v>
      </c>
      <c r="J103" s="12">
        <f t="shared" si="17"/>
        <v>1965</v>
      </c>
      <c r="K103" s="12">
        <f t="shared" si="12"/>
        <v>635.63184615384625</v>
      </c>
      <c r="L103" s="12">
        <f>O103+L104/(1+[3]Calculations!$E$3)</f>
        <v>333.75570389430806</v>
      </c>
      <c r="M103" s="12">
        <f>O103+M104/(H103+[3]Calculations!$E$3-[3]Calculations!$E$1+1)</f>
        <v>375.29512093415707</v>
      </c>
      <c r="N103" s="12">
        <f t="shared" si="22"/>
        <v>183.48932561334431</v>
      </c>
      <c r="O103" s="12">
        <f t="shared" si="13"/>
        <v>19.696905660377361</v>
      </c>
      <c r="P103" s="12">
        <f t="shared" si="18"/>
        <v>9.4146824527425246E-2</v>
      </c>
      <c r="Q103" s="12">
        <f t="shared" si="14"/>
        <v>8.9974903886195487E-2</v>
      </c>
      <c r="R103" s="12">
        <f t="shared" si="15"/>
        <v>37.583433962264159</v>
      </c>
      <c r="S103" s="12">
        <f t="shared" si="16"/>
        <v>18.927472527472531</v>
      </c>
      <c r="T103" s="12">
        <f t="shared" si="19"/>
        <v>28.38579240971378</v>
      </c>
      <c r="U103" s="12">
        <f t="shared" si="20"/>
        <v>22.915604900966922</v>
      </c>
      <c r="V103" s="6">
        <f>LN(Shiller!I103/Shiller!I102)</f>
        <v>4.8757663851227415E-2</v>
      </c>
      <c r="W103" s="12">
        <f t="shared" si="23"/>
        <v>6.5292953463056386E-2</v>
      </c>
    </row>
    <row r="104" spans="1:23" x14ac:dyDescent="0.15">
      <c r="A104" s="12">
        <v>1966</v>
      </c>
      <c r="B104" s="8">
        <v>93.32</v>
      </c>
      <c r="C104" s="8">
        <v>2.87</v>
      </c>
      <c r="D104" s="8">
        <v>5.55</v>
      </c>
      <c r="E104" s="8">
        <v>5.44</v>
      </c>
      <c r="F104" s="8">
        <v>4.6100000000000003</v>
      </c>
      <c r="G104" s="13">
        <v>31.8</v>
      </c>
      <c r="H104" s="6">
        <f t="shared" si="11"/>
        <v>1.0191465045592707</v>
      </c>
      <c r="I104" s="6">
        <f>[3]Consumption!G82</f>
        <v>12074.851220656901</v>
      </c>
      <c r="J104" s="12">
        <f t="shared" si="17"/>
        <v>1966</v>
      </c>
      <c r="K104" s="12">
        <f t="shared" si="12"/>
        <v>675.77766037735842</v>
      </c>
      <c r="L104" s="12">
        <f>O104+L105/(1+[3]Calculations!$E$3)</f>
        <v>334.569276410192</v>
      </c>
      <c r="M104" s="12">
        <f>O104+M105/(H104+[3]Calculations!$E$3-[3]Calculations!$E$1+1)</f>
        <v>377.99339502057092</v>
      </c>
      <c r="N104" s="12">
        <f t="shared" si="22"/>
        <v>198.8860227317368</v>
      </c>
      <c r="O104" s="12">
        <f t="shared" si="13"/>
        <v>20.088255319148935</v>
      </c>
      <c r="P104" s="12">
        <f t="shared" si="18"/>
        <v>-9.557987224401561E-2</v>
      </c>
      <c r="Q104" s="12">
        <f t="shared" si="14"/>
        <v>-0.10046128345668101</v>
      </c>
      <c r="R104" s="12">
        <f t="shared" si="15"/>
        <v>38.84662613981763</v>
      </c>
      <c r="S104" s="12">
        <f t="shared" si="16"/>
        <v>17.980732177263963</v>
      </c>
      <c r="T104" s="12">
        <f t="shared" si="19"/>
        <v>29.425328936739028</v>
      </c>
      <c r="U104" s="12">
        <f t="shared" si="20"/>
        <v>23.80689785310004</v>
      </c>
      <c r="V104" s="6">
        <f>LN(Shiller!I104/Shiller!I103)</f>
        <v>4.3752245686909122E-2</v>
      </c>
      <c r="W104" s="12">
        <f t="shared" si="23"/>
        <v>1.967378147842852E-2</v>
      </c>
    </row>
    <row r="105" spans="1:23" x14ac:dyDescent="0.15">
      <c r="A105" s="12">
        <v>1967</v>
      </c>
      <c r="B105" s="8">
        <v>84.45</v>
      </c>
      <c r="C105" s="8">
        <v>2.92</v>
      </c>
      <c r="D105" s="8">
        <v>5.33</v>
      </c>
      <c r="E105" s="8">
        <v>5.55</v>
      </c>
      <c r="F105" s="8">
        <v>4.58</v>
      </c>
      <c r="G105" s="13">
        <v>32.9</v>
      </c>
      <c r="H105" s="6">
        <f t="shared" si="11"/>
        <v>1.0183563049853372</v>
      </c>
      <c r="I105" s="6">
        <f>[3]Consumption!G83</f>
        <v>12299.897235234719</v>
      </c>
      <c r="J105" s="12">
        <f t="shared" si="17"/>
        <v>1967</v>
      </c>
      <c r="K105" s="12">
        <f t="shared" si="12"/>
        <v>591.09866261398179</v>
      </c>
      <c r="L105" s="12">
        <f>O105+L106/(1+[3]Calculations!$E$3)</f>
        <v>335.01907369841422</v>
      </c>
      <c r="M105" s="12">
        <f>O105+M106/(H105+[3]Calculations!$E$3-[3]Calculations!$E$1+1)</f>
        <v>378.38977785469933</v>
      </c>
      <c r="N105" s="12">
        <f t="shared" si="22"/>
        <v>194.04446853890519</v>
      </c>
      <c r="O105" s="12">
        <f t="shared" si="13"/>
        <v>19.718991202346039</v>
      </c>
      <c r="P105" s="12">
        <f t="shared" si="18"/>
        <v>0.11915603638516603</v>
      </c>
      <c r="Q105" s="12">
        <f t="shared" si="14"/>
        <v>0.112574862312013</v>
      </c>
      <c r="R105" s="12">
        <f t="shared" si="15"/>
        <v>35.99391202346041</v>
      </c>
      <c r="S105" s="12">
        <f t="shared" si="16"/>
        <v>15.216216216216216</v>
      </c>
      <c r="T105" s="12">
        <f t="shared" si="19"/>
        <v>30.311280978245907</v>
      </c>
      <c r="U105" s="12">
        <f t="shared" si="20"/>
        <v>20.088090226103297</v>
      </c>
      <c r="V105" s="6">
        <f>LN(Shiller!I105/Shiller!I104)</f>
        <v>1.8466029292425044E-2</v>
      </c>
      <c r="W105" s="12">
        <f t="shared" si="23"/>
        <v>-1.8553140009484305E-2</v>
      </c>
    </row>
    <row r="106" spans="1:23" x14ac:dyDescent="0.15">
      <c r="A106" s="12">
        <v>1968</v>
      </c>
      <c r="B106" s="8">
        <v>95.04</v>
      </c>
      <c r="C106" s="8">
        <v>3.07</v>
      </c>
      <c r="D106" s="8">
        <v>5.76</v>
      </c>
      <c r="E106" s="8">
        <v>6.17</v>
      </c>
      <c r="F106" s="8">
        <v>5.53</v>
      </c>
      <c r="G106" s="13">
        <v>34.1</v>
      </c>
      <c r="H106" s="6">
        <f t="shared" si="11"/>
        <v>1.0169654494382023</v>
      </c>
      <c r="I106" s="6">
        <f>[3]Consumption!G84</f>
        <v>12877.155451703167</v>
      </c>
      <c r="J106" s="12">
        <f t="shared" si="17"/>
        <v>1968</v>
      </c>
      <c r="K106" s="12">
        <f t="shared" si="12"/>
        <v>641.81264516129033</v>
      </c>
      <c r="L106" s="12">
        <f>O106+L107/(1+[3]Calculations!$E$3)</f>
        <v>335.89162617316015</v>
      </c>
      <c r="M106" s="12">
        <f>O106+M107/(H106+[3]Calculations!$E$3-[3]Calculations!$E$1+1)</f>
        <v>378.91582497233179</v>
      </c>
      <c r="N106" s="12">
        <f t="shared" si="22"/>
        <v>213.39862276447246</v>
      </c>
      <c r="O106" s="12">
        <f t="shared" si="13"/>
        <v>19.858415730337079</v>
      </c>
      <c r="P106" s="12">
        <f t="shared" si="18"/>
        <v>5.9356143362463691E-2</v>
      </c>
      <c r="Q106" s="12">
        <f t="shared" si="14"/>
        <v>5.7661311652414608E-2</v>
      </c>
      <c r="R106" s="12">
        <f t="shared" si="15"/>
        <v>37.258786516853931</v>
      </c>
      <c r="S106" s="12">
        <f t="shared" si="16"/>
        <v>17.831144465290809</v>
      </c>
      <c r="T106" s="12">
        <f t="shared" si="19"/>
        <v>31.742300319586473</v>
      </c>
      <c r="U106" s="12">
        <f t="shared" si="20"/>
        <v>21.174052182813146</v>
      </c>
      <c r="V106" s="6">
        <f>LN(Shiller!I106/Shiller!I105)</f>
        <v>4.5863938777700175E-2</v>
      </c>
      <c r="W106" s="12">
        <f t="shared" si="23"/>
        <v>7.0456917504018984E-3</v>
      </c>
    </row>
    <row r="107" spans="1:23" x14ac:dyDescent="0.15">
      <c r="A107" s="12">
        <v>1969</v>
      </c>
      <c r="B107" s="8">
        <v>102.04</v>
      </c>
      <c r="C107" s="8">
        <v>3.16</v>
      </c>
      <c r="D107" s="8">
        <v>5.78</v>
      </c>
      <c r="E107" s="8">
        <v>8.0500000000000007</v>
      </c>
      <c r="F107" s="8">
        <v>6.04</v>
      </c>
      <c r="G107" s="13">
        <v>35.6</v>
      </c>
      <c r="H107" s="6">
        <f t="shared" si="11"/>
        <v>1.0176137566137566</v>
      </c>
      <c r="I107" s="6">
        <f>[3]Consumption!G85</f>
        <v>13224.51157585365</v>
      </c>
      <c r="J107" s="12">
        <f t="shared" si="17"/>
        <v>1969</v>
      </c>
      <c r="K107" s="12">
        <f t="shared" si="12"/>
        <v>660.04975280898884</v>
      </c>
      <c r="L107" s="12">
        <f>O107+L108/(1+[3]Calculations!$E$3)</f>
        <v>336.67263306754165</v>
      </c>
      <c r="M107" s="12">
        <f>O107+M108/(H107+[3]Calculations!$E$3-[3]Calculations!$E$1+1)</f>
        <v>378.82487333996784</v>
      </c>
      <c r="N107" s="12">
        <f t="shared" si="22"/>
        <v>217.51409460119075</v>
      </c>
      <c r="O107" s="12">
        <f t="shared" si="13"/>
        <v>19.250920634920636</v>
      </c>
      <c r="P107" s="12">
        <f t="shared" si="18"/>
        <v>-0.13729961691545392</v>
      </c>
      <c r="Q107" s="12">
        <f t="shared" si="14"/>
        <v>-0.14768782884667589</v>
      </c>
      <c r="R107" s="12">
        <f t="shared" si="15"/>
        <v>35.212126984126989</v>
      </c>
      <c r="S107" s="12">
        <f t="shared" si="16"/>
        <v>17.715277777777782</v>
      </c>
      <c r="T107" s="12">
        <f t="shared" si="19"/>
        <v>32.599181277384837</v>
      </c>
      <c r="U107" s="12">
        <f t="shared" si="20"/>
        <v>20.794011340183417</v>
      </c>
      <c r="V107" s="6">
        <f>LN(Shiller!I107/Shiller!I106)</f>
        <v>2.6617198917638703E-2</v>
      </c>
      <c r="W107" s="12">
        <f t="shared" si="23"/>
        <v>-3.1068998767842183E-2</v>
      </c>
    </row>
    <row r="108" spans="1:23" x14ac:dyDescent="0.15">
      <c r="A108" s="12">
        <v>1970</v>
      </c>
      <c r="B108" s="8">
        <v>90.31</v>
      </c>
      <c r="C108" s="8">
        <v>3.14</v>
      </c>
      <c r="D108" s="8">
        <v>5.13</v>
      </c>
      <c r="E108" s="8">
        <v>9.11</v>
      </c>
      <c r="F108" s="8">
        <v>7.79</v>
      </c>
      <c r="G108" s="13">
        <v>37.799999999999997</v>
      </c>
      <c r="H108" s="6">
        <f t="shared" si="11"/>
        <v>1.0362708542713568</v>
      </c>
      <c r="I108" s="6">
        <f>[3]Consumption!G86</f>
        <v>13375.359196294285</v>
      </c>
      <c r="J108" s="12">
        <f t="shared" si="17"/>
        <v>1970</v>
      </c>
      <c r="K108" s="12">
        <f t="shared" si="12"/>
        <v>550.17425396825399</v>
      </c>
      <c r="L108" s="12">
        <f>O108+L109/(1+[3]Calculations!$E$3)</f>
        <v>338.15181501892511</v>
      </c>
      <c r="M108" s="12">
        <f>O108+M109/(H108+[3]Calculations!$E$3-[3]Calculations!$E$1+1)</f>
        <v>379.60296884181599</v>
      </c>
      <c r="N108" s="12">
        <f t="shared" si="22"/>
        <v>208.35872095527262</v>
      </c>
      <c r="O108" s="12">
        <f t="shared" si="13"/>
        <v>18.167819095477387</v>
      </c>
      <c r="P108" s="12">
        <f t="shared" si="18"/>
        <v>1.6213277660587323E-2</v>
      </c>
      <c r="Q108" s="12">
        <f t="shared" si="14"/>
        <v>1.6083246083659668E-2</v>
      </c>
      <c r="R108" s="12">
        <f t="shared" si="15"/>
        <v>29.681819095477387</v>
      </c>
      <c r="S108" s="12">
        <f t="shared" si="16"/>
        <v>15.624567474048442</v>
      </c>
      <c r="T108" s="12">
        <f t="shared" si="19"/>
        <v>33.040465200355392</v>
      </c>
      <c r="U108" s="12">
        <f t="shared" si="20"/>
        <v>16.876934708477744</v>
      </c>
      <c r="V108" s="6">
        <f>LN(Shiller!I108/Shiller!I107)</f>
        <v>1.134210303932077E-2</v>
      </c>
      <c r="W108" s="12">
        <f t="shared" si="23"/>
        <v>-5.7907037343508744E-2</v>
      </c>
    </row>
    <row r="109" spans="1:23" x14ac:dyDescent="0.15">
      <c r="A109" s="12">
        <v>1971</v>
      </c>
      <c r="B109" s="8">
        <v>93.49</v>
      </c>
      <c r="C109" s="8">
        <v>3.07</v>
      </c>
      <c r="D109" s="8">
        <v>5.7</v>
      </c>
      <c r="E109" s="8">
        <v>5.66</v>
      </c>
      <c r="F109" s="8">
        <v>6.24</v>
      </c>
      <c r="G109" s="13">
        <v>39.799999999999997</v>
      </c>
      <c r="H109" s="6">
        <f t="shared" si="11"/>
        <v>1.0231795620437956</v>
      </c>
      <c r="I109" s="6">
        <f>[3]Consumption!G87</f>
        <v>13711.987398165675</v>
      </c>
      <c r="J109" s="12">
        <f t="shared" si="17"/>
        <v>1971</v>
      </c>
      <c r="K109" s="12">
        <f t="shared" si="12"/>
        <v>540.92656281407039</v>
      </c>
      <c r="L109" s="12">
        <f>O109+L110/(1+[3]Calculations!$E$3)</f>
        <v>340.88143551771185</v>
      </c>
      <c r="M109" s="12">
        <f>O109+M110/(H109+[3]Calculations!$E$3-[3]Calculations!$E$1+1)</f>
        <v>388.3111693104243</v>
      </c>
      <c r="N109" s="12">
        <f t="shared" si="22"/>
        <v>211.97185254780334</v>
      </c>
      <c r="O109" s="12">
        <f t="shared" si="13"/>
        <v>17.200963503649636</v>
      </c>
      <c r="P109" s="12">
        <f t="shared" si="18"/>
        <v>0.10178092612530718</v>
      </c>
      <c r="Q109" s="12">
        <f t="shared" si="14"/>
        <v>9.6927894348552021E-2</v>
      </c>
      <c r="R109" s="12">
        <f t="shared" si="15"/>
        <v>31.936642335766422</v>
      </c>
      <c r="S109" s="12">
        <f t="shared" si="16"/>
        <v>18.224171539961016</v>
      </c>
      <c r="T109" s="12">
        <f t="shared" si="19"/>
        <v>33.785485433932038</v>
      </c>
      <c r="U109" s="12">
        <f t="shared" si="20"/>
        <v>16.371638823301193</v>
      </c>
      <c r="V109" s="6">
        <f>LN(Shiller!I109/Shiller!I108)</f>
        <v>2.4856294598912698E-2</v>
      </c>
      <c r="W109" s="12">
        <f t="shared" si="23"/>
        <v>-5.4686447532853164E-2</v>
      </c>
    </row>
    <row r="110" spans="1:23" x14ac:dyDescent="0.15">
      <c r="A110" s="12">
        <v>1972</v>
      </c>
      <c r="B110" s="8">
        <v>103.3</v>
      </c>
      <c r="C110" s="8">
        <v>3.15</v>
      </c>
      <c r="D110" s="8">
        <v>6.42</v>
      </c>
      <c r="E110" s="8">
        <v>4.62</v>
      </c>
      <c r="F110" s="8">
        <v>5.95</v>
      </c>
      <c r="G110" s="13">
        <v>41.1</v>
      </c>
      <c r="H110" s="6">
        <f t="shared" si="11"/>
        <v>1.0093619718309859</v>
      </c>
      <c r="I110" s="6">
        <f>[3]Consumption!G88</f>
        <v>14396.6179501066</v>
      </c>
      <c r="J110" s="12">
        <f t="shared" si="17"/>
        <v>1972</v>
      </c>
      <c r="K110" s="12">
        <f t="shared" si="12"/>
        <v>578.78160583941599</v>
      </c>
      <c r="L110" s="12">
        <f>O110+L111/(1+[3]Calculations!$E$3)</f>
        <v>344.81932020000403</v>
      </c>
      <c r="M110" s="12">
        <f>O110+M111/(H110+[3]Calculations!$E$3-[3]Calculations!$E$1+1)</f>
        <v>393.84734240509283</v>
      </c>
      <c r="N110" s="12">
        <f t="shared" si="22"/>
        <v>240.3828048686984</v>
      </c>
      <c r="O110" s="12">
        <f t="shared" si="13"/>
        <v>17.027746478873237</v>
      </c>
      <c r="P110" s="12">
        <f t="shared" si="18"/>
        <v>0.13542464856905234</v>
      </c>
      <c r="Q110" s="12">
        <f t="shared" si="14"/>
        <v>0.12700672066897387</v>
      </c>
      <c r="R110" s="12">
        <f t="shared" si="15"/>
        <v>34.704169014084506</v>
      </c>
      <c r="S110" s="12">
        <f t="shared" si="16"/>
        <v>18.12280701754386</v>
      </c>
      <c r="T110" s="12">
        <f t="shared" si="19"/>
        <v>34.475877335340485</v>
      </c>
      <c r="U110" s="12">
        <f t="shared" si="20"/>
        <v>17.13107266051367</v>
      </c>
      <c r="V110" s="6">
        <f>LN(Shiller!I110/Shiller!I109)</f>
        <v>4.8722871602944633E-2</v>
      </c>
      <c r="W110" s="12">
        <f t="shared" si="23"/>
        <v>-1.0121240534700045E-2</v>
      </c>
    </row>
    <row r="111" spans="1:23" x14ac:dyDescent="0.15">
      <c r="A111" s="12">
        <v>1973</v>
      </c>
      <c r="B111" s="8">
        <v>118.42</v>
      </c>
      <c r="C111" s="8">
        <v>3.38</v>
      </c>
      <c r="D111" s="8">
        <v>8.16</v>
      </c>
      <c r="E111" s="8">
        <v>7.93</v>
      </c>
      <c r="F111" s="8">
        <v>6.46</v>
      </c>
      <c r="G111" s="13">
        <v>42.6</v>
      </c>
      <c r="H111" s="6">
        <f t="shared" si="11"/>
        <v>0.98665622317596569</v>
      </c>
      <c r="I111" s="6">
        <f>[3]Consumption!G89</f>
        <v>14959.17530843207</v>
      </c>
      <c r="J111" s="12">
        <f t="shared" si="17"/>
        <v>1973</v>
      </c>
      <c r="K111" s="12">
        <f t="shared" si="12"/>
        <v>640.13515492957742</v>
      </c>
      <c r="L111" s="12">
        <f>O111+L112/(1+[3]Calculations!$E$3)</f>
        <v>349.1989087710528</v>
      </c>
      <c r="M111" s="12">
        <f>O111+M112/(H111+[3]Calculations!$E$3-[3]Calculations!$E$1+1)</f>
        <v>394.69979600861751</v>
      </c>
      <c r="N111" s="12">
        <f t="shared" si="22"/>
        <v>263.1877096919298</v>
      </c>
      <c r="O111" s="12">
        <f t="shared" si="13"/>
        <v>16.702712446351931</v>
      </c>
      <c r="P111" s="12">
        <f t="shared" si="18"/>
        <v>-0.23197022600143655</v>
      </c>
      <c r="Q111" s="12">
        <f t="shared" si="14"/>
        <v>-0.26392677835863704</v>
      </c>
      <c r="R111" s="12">
        <f t="shared" si="15"/>
        <v>40.323708154506441</v>
      </c>
      <c r="S111" s="12">
        <f t="shared" si="16"/>
        <v>18.445482866043612</v>
      </c>
      <c r="T111" s="12">
        <f t="shared" si="19"/>
        <v>35.512372422635792</v>
      </c>
      <c r="U111" s="12">
        <f t="shared" si="20"/>
        <v>18.567624797567909</v>
      </c>
      <c r="V111" s="6">
        <f>LN(Shiller!I111/Shiller!I110)</f>
        <v>3.8331530164085914E-2</v>
      </c>
      <c r="W111" s="12">
        <f t="shared" si="23"/>
        <v>-1.9273031198889526E-2</v>
      </c>
    </row>
    <row r="112" spans="1:23" x14ac:dyDescent="0.15">
      <c r="A112" s="12">
        <v>1974</v>
      </c>
      <c r="B112" s="8">
        <v>96.11</v>
      </c>
      <c r="C112" s="8">
        <v>3.6</v>
      </c>
      <c r="D112" s="8">
        <v>8.89</v>
      </c>
      <c r="E112" s="8">
        <v>11.03</v>
      </c>
      <c r="F112" s="8">
        <v>6.99</v>
      </c>
      <c r="G112" s="13">
        <v>46.6</v>
      </c>
      <c r="H112" s="6">
        <f t="shared" si="11"/>
        <v>0.99308982725527839</v>
      </c>
      <c r="I112" s="6">
        <f>[3]Consumption!G90</f>
        <v>14709.721239147873</v>
      </c>
      <c r="J112" s="12">
        <f t="shared" si="17"/>
        <v>1974</v>
      </c>
      <c r="K112" s="12">
        <f t="shared" si="12"/>
        <v>474.94014592274681</v>
      </c>
      <c r="L112" s="12">
        <f>O112+L113/(1+[3]Calculations!$E$3)</f>
        <v>354.21077976180607</v>
      </c>
      <c r="M112" s="12">
        <f>O112+M113/(H112+[3]Calculations!$E$3-[3]Calculations!$E$1+1)</f>
        <v>387.35044900582591</v>
      </c>
      <c r="N112" s="12">
        <f t="shared" si="22"/>
        <v>229.36394398422641</v>
      </c>
      <c r="O112" s="12">
        <f t="shared" si="13"/>
        <v>15.911861804222649</v>
      </c>
      <c r="P112" s="12">
        <f t="shared" si="18"/>
        <v>-0.29122800150419464</v>
      </c>
      <c r="Q112" s="12">
        <f t="shared" si="14"/>
        <v>-0.34422138597980423</v>
      </c>
      <c r="R112" s="12">
        <f t="shared" si="15"/>
        <v>39.293458733205377</v>
      </c>
      <c r="S112" s="12">
        <f t="shared" si="16"/>
        <v>11.778186274509803</v>
      </c>
      <c r="T112" s="12">
        <f t="shared" si="19"/>
        <v>36.083468295956337</v>
      </c>
      <c r="U112" s="12">
        <f t="shared" si="20"/>
        <v>13.373934590188551</v>
      </c>
      <c r="V112" s="6">
        <f>LN(Shiller!I112/Shiller!I111)</f>
        <v>-1.6816260583145799E-2</v>
      </c>
      <c r="W112" s="12">
        <f t="shared" si="23"/>
        <v>-4.8506271660584098E-2</v>
      </c>
    </row>
    <row r="113" spans="1:23" x14ac:dyDescent="0.15">
      <c r="A113" s="12">
        <v>1975</v>
      </c>
      <c r="B113" s="8">
        <v>72.56</v>
      </c>
      <c r="C113" s="8">
        <v>3.68</v>
      </c>
      <c r="D113" s="8">
        <v>7.96</v>
      </c>
      <c r="E113" s="8">
        <v>7.24</v>
      </c>
      <c r="F113" s="8">
        <v>7.5</v>
      </c>
      <c r="G113" s="13">
        <v>52.1</v>
      </c>
      <c r="H113" s="6">
        <f t="shared" si="11"/>
        <v>1.0048928057553959</v>
      </c>
      <c r="I113" s="6">
        <f>[3]Consumption!G91</f>
        <v>14902.648198215884</v>
      </c>
      <c r="J113" s="12">
        <f t="shared" si="17"/>
        <v>1975</v>
      </c>
      <c r="K113" s="12">
        <f t="shared" si="12"/>
        <v>320.71241458733203</v>
      </c>
      <c r="L113" s="12">
        <f>O113+L114/(1+[3]Calculations!$E$3)</f>
        <v>360.39246417517251</v>
      </c>
      <c r="M113" s="12">
        <f>O113+M114/(H113+[3]Calculations!$E$3-[3]Calculations!$E$1+1)</f>
        <v>383.0193544536184</v>
      </c>
      <c r="N113" s="12">
        <f t="shared" si="22"/>
        <v>225.7238805574608</v>
      </c>
      <c r="O113" s="12">
        <f t="shared" si="13"/>
        <v>15.241553956834533</v>
      </c>
      <c r="P113" s="12">
        <f t="shared" si="18"/>
        <v>0.2983881362385285</v>
      </c>
      <c r="Q113" s="12">
        <f t="shared" si="14"/>
        <v>0.26112359996033263</v>
      </c>
      <c r="R113" s="12">
        <f t="shared" si="15"/>
        <v>32.968143884892086</v>
      </c>
      <c r="S113" s="12">
        <f t="shared" si="16"/>
        <v>8.1619797525309323</v>
      </c>
      <c r="T113" s="12">
        <f t="shared" si="19"/>
        <v>35.62193928821911</v>
      </c>
      <c r="U113" s="12">
        <f t="shared" si="20"/>
        <v>8.8880706243881882</v>
      </c>
      <c r="V113" s="6">
        <f>LN(Shiller!I113/Shiller!I112)</f>
        <v>1.3030344580979169E-2</v>
      </c>
      <c r="W113" s="12">
        <f t="shared" si="23"/>
        <v>-4.3039345778440187E-2</v>
      </c>
    </row>
    <row r="114" spans="1:23" x14ac:dyDescent="0.15">
      <c r="A114" s="12">
        <v>1976</v>
      </c>
      <c r="B114" s="8">
        <v>96.86</v>
      </c>
      <c r="C114" s="8">
        <v>4.05</v>
      </c>
      <c r="D114" s="8">
        <v>9.91</v>
      </c>
      <c r="E114" s="8">
        <v>5.7</v>
      </c>
      <c r="F114" s="8">
        <v>7.74</v>
      </c>
      <c r="G114" s="13">
        <v>55.6</v>
      </c>
      <c r="H114" s="6">
        <f t="shared" si="11"/>
        <v>1.0046017094017095</v>
      </c>
      <c r="I114" s="6">
        <f>[3]Consumption!G92</f>
        <v>15572.323823984772</v>
      </c>
      <c r="J114" s="12">
        <f t="shared" si="17"/>
        <v>1976</v>
      </c>
      <c r="K114" s="12">
        <f t="shared" si="12"/>
        <v>401.16764028776976</v>
      </c>
      <c r="L114" s="12">
        <f>O114+L115/(1+[3]Calculations!$E$3)</f>
        <v>367.69194473594735</v>
      </c>
      <c r="M114" s="12">
        <f>O114+M115/(H114+[3]Calculations!$E$3-[3]Calculations!$E$1+1)</f>
        <v>383.5853046711315</v>
      </c>
      <c r="N114" s="12">
        <f t="shared" si="22"/>
        <v>253.87314253764865</v>
      </c>
      <c r="O114" s="12">
        <f t="shared" si="13"/>
        <v>15.942461538461538</v>
      </c>
      <c r="P114" s="12">
        <f t="shared" si="18"/>
        <v>5.8363555823807797E-2</v>
      </c>
      <c r="Q114" s="12">
        <f t="shared" si="14"/>
        <v>5.6723899952723839E-2</v>
      </c>
      <c r="R114" s="12">
        <f t="shared" si="15"/>
        <v>39.009825641025635</v>
      </c>
      <c r="S114" s="12">
        <f t="shared" si="16"/>
        <v>12.168341708542712</v>
      </c>
      <c r="T114" s="12">
        <f t="shared" si="19"/>
        <v>35.63825923833992</v>
      </c>
      <c r="U114" s="12">
        <f t="shared" si="20"/>
        <v>11.261813598689837</v>
      </c>
      <c r="V114" s="6">
        <f>LN(Shiller!I114/Shiller!I113)</f>
        <v>4.3956296221640836E-2</v>
      </c>
      <c r="W114" s="12">
        <f t="shared" si="23"/>
        <v>4.4960575956334015E-2</v>
      </c>
    </row>
    <row r="115" spans="1:23" x14ac:dyDescent="0.15">
      <c r="A115" s="12">
        <v>1977</v>
      </c>
      <c r="B115" s="8">
        <v>103.81</v>
      </c>
      <c r="C115" s="8">
        <v>4.67</v>
      </c>
      <c r="D115" s="8">
        <v>10.89</v>
      </c>
      <c r="E115" s="8">
        <v>5.28</v>
      </c>
      <c r="F115" s="8">
        <v>7.21</v>
      </c>
      <c r="G115" s="13">
        <v>58.5</v>
      </c>
      <c r="H115" s="6">
        <f t="shared" si="11"/>
        <v>0.98542079999999999</v>
      </c>
      <c r="I115" s="6">
        <f>[3]Consumption!G93</f>
        <v>16070.003606047956</v>
      </c>
      <c r="J115" s="12">
        <f t="shared" si="17"/>
        <v>1977</v>
      </c>
      <c r="K115" s="12">
        <f t="shared" si="12"/>
        <v>408.63874871794872</v>
      </c>
      <c r="L115" s="12">
        <f>O115+L116/(1+[3]Calculations!$E$3)</f>
        <v>374.72145576823794</v>
      </c>
      <c r="M115" s="12">
        <f>O115+M116/(H115+[3]Calculations!$E$3-[3]Calculations!$E$1+1)</f>
        <v>383.33752719638102</v>
      </c>
      <c r="N115" s="12">
        <f t="shared" si="22"/>
        <v>271.97430140174265</v>
      </c>
      <c r="O115" s="12">
        <f t="shared" si="13"/>
        <v>17.206521599999999</v>
      </c>
      <c r="P115" s="12">
        <f t="shared" si="18"/>
        <v>-0.14415643964935942</v>
      </c>
      <c r="Q115" s="12">
        <f t="shared" si="14"/>
        <v>-0.15566767614213625</v>
      </c>
      <c r="R115" s="12">
        <f t="shared" si="15"/>
        <v>40.123987200000002</v>
      </c>
      <c r="S115" s="12">
        <f t="shared" si="16"/>
        <v>10.475277497477297</v>
      </c>
      <c r="T115" s="12">
        <f t="shared" si="19"/>
        <v>36.051266755993872</v>
      </c>
      <c r="U115" s="12">
        <f t="shared" si="20"/>
        <v>11.466293737443044</v>
      </c>
      <c r="V115" s="6">
        <f>LN(Shiller!I115/Shiller!I114)</f>
        <v>3.1459179341078905E-2</v>
      </c>
      <c r="W115" s="12">
        <f t="shared" si="23"/>
        <v>7.6302388057813031E-2</v>
      </c>
    </row>
    <row r="116" spans="1:23" x14ac:dyDescent="0.15">
      <c r="A116" s="12">
        <v>1978</v>
      </c>
      <c r="B116" s="8">
        <v>90.25</v>
      </c>
      <c r="C116" s="8">
        <v>5.07</v>
      </c>
      <c r="D116" s="8">
        <v>12.33</v>
      </c>
      <c r="E116" s="8">
        <v>7.78</v>
      </c>
      <c r="F116" s="8">
        <v>7.96</v>
      </c>
      <c r="G116" s="13">
        <v>62.5</v>
      </c>
      <c r="H116" s="6">
        <f t="shared" si="11"/>
        <v>0.98627379209370447</v>
      </c>
      <c r="I116" s="6">
        <f>[3]Consumption!G94</f>
        <v>16599.456873224361</v>
      </c>
      <c r="J116" s="12">
        <f t="shared" si="17"/>
        <v>1978</v>
      </c>
      <c r="K116" s="12">
        <f t="shared" si="12"/>
        <v>332.52431999999999</v>
      </c>
      <c r="L116" s="12">
        <f>O116+L117/(1+[3]Calculations!$E$3)</f>
        <v>380.86343545583196</v>
      </c>
      <c r="M116" s="12">
        <f>O116+M117/(H116+[3]Calculations!$E$3-[3]Calculations!$E$1+1)</f>
        <v>374.73842362256062</v>
      </c>
      <c r="N116" s="12">
        <f t="shared" si="22"/>
        <v>292.42095004925272</v>
      </c>
      <c r="O116" s="12">
        <f t="shared" si="13"/>
        <v>17.093991215226943</v>
      </c>
      <c r="P116" s="12">
        <f t="shared" si="18"/>
        <v>6.2405957098185881E-2</v>
      </c>
      <c r="Q116" s="12">
        <f t="shared" si="14"/>
        <v>6.0536106932694796E-2</v>
      </c>
      <c r="R116" s="12">
        <f t="shared" si="15"/>
        <v>41.571777452415816</v>
      </c>
      <c r="S116" s="12">
        <f t="shared" si="16"/>
        <v>8.2874196510560143</v>
      </c>
      <c r="T116" s="12">
        <f t="shared" si="19"/>
        <v>36.482565849550063</v>
      </c>
      <c r="U116" s="12">
        <f t="shared" si="20"/>
        <v>9.2236514808377592</v>
      </c>
      <c r="V116" s="6">
        <f>LN(Shiller!I116/Shiller!I115)</f>
        <v>3.2415572201116467E-2</v>
      </c>
      <c r="W116" s="12">
        <f t="shared" si="23"/>
        <v>-6.5614639121024457E-3</v>
      </c>
    </row>
    <row r="117" spans="1:23" x14ac:dyDescent="0.15">
      <c r="A117" s="12">
        <v>1979</v>
      </c>
      <c r="B117" s="8">
        <v>99.71</v>
      </c>
      <c r="C117" s="8">
        <v>5.65</v>
      </c>
      <c r="D117" s="8">
        <v>14.86</v>
      </c>
      <c r="E117" s="8">
        <v>10.88</v>
      </c>
      <c r="F117" s="8">
        <v>9.1</v>
      </c>
      <c r="G117" s="13">
        <v>68.3</v>
      </c>
      <c r="H117" s="6">
        <f t="shared" si="11"/>
        <v>0.97340668380462725</v>
      </c>
      <c r="I117" s="6">
        <f>[3]Consumption!G95</f>
        <v>16816.067389045733</v>
      </c>
      <c r="J117" s="12">
        <f t="shared" si="17"/>
        <v>1979</v>
      </c>
      <c r="K117" s="12">
        <f t="shared" si="12"/>
        <v>336.18182723279648</v>
      </c>
      <c r="L117" s="12">
        <f>O117+L118/(1+[3]Calculations!$E$3)</f>
        <v>387.52641360189688</v>
      </c>
      <c r="M117" s="12">
        <f>O117+M118/(H117+[3]Calculations!$E$3-[3]Calculations!$E$1+1)</f>
        <v>366.3574064327363</v>
      </c>
      <c r="N117" s="12">
        <f t="shared" si="22"/>
        <v>290.89183242367289</v>
      </c>
      <c r="O117" s="12">
        <f t="shared" si="13"/>
        <v>16.723419023136248</v>
      </c>
      <c r="P117" s="12">
        <f t="shared" si="18"/>
        <v>2.5894889524092968E-2</v>
      </c>
      <c r="Q117" s="12">
        <f t="shared" si="14"/>
        <v>2.5565294642930794E-2</v>
      </c>
      <c r="R117" s="12">
        <f t="shared" si="15"/>
        <v>43.984071979434447</v>
      </c>
      <c r="S117" s="12">
        <f t="shared" si="16"/>
        <v>8.0867802108678006</v>
      </c>
      <c r="T117" s="12">
        <f t="shared" si="19"/>
        <v>37.359760349080808</v>
      </c>
      <c r="U117" s="12">
        <f t="shared" si="20"/>
        <v>9.2148624803192831</v>
      </c>
      <c r="V117" s="6">
        <f>LN(Shiller!I117/Shiller!I116)</f>
        <v>1.2964845215905728E-2</v>
      </c>
      <c r="W117" s="12">
        <f t="shared" si="23"/>
        <v>-2.1916937052343866E-2</v>
      </c>
    </row>
    <row r="118" spans="1:23" x14ac:dyDescent="0.15">
      <c r="A118" s="12">
        <v>1980</v>
      </c>
      <c r="B118" s="8">
        <v>110.87</v>
      </c>
      <c r="C118" s="8">
        <v>6.16</v>
      </c>
      <c r="D118" s="8">
        <v>14.82</v>
      </c>
      <c r="E118" s="8">
        <v>11.37</v>
      </c>
      <c r="F118" s="8">
        <v>10.8</v>
      </c>
      <c r="G118" s="13">
        <v>77.8</v>
      </c>
      <c r="H118" s="6">
        <f t="shared" si="11"/>
        <v>0.99592942528735617</v>
      </c>
      <c r="I118" s="6">
        <f>[3]Consumption!G96</f>
        <v>16576.574572940397</v>
      </c>
      <c r="J118" s="12">
        <f t="shared" si="17"/>
        <v>1980</v>
      </c>
      <c r="K118" s="12">
        <f t="shared" si="12"/>
        <v>328.1637994858612</v>
      </c>
      <c r="L118" s="12">
        <f>O118+L119/(1+[3]Calculations!$E$3)</f>
        <v>395.01930939231687</v>
      </c>
      <c r="M118" s="12">
        <f>O118+M119/(H118+[3]Calculations!$E$3-[3]Calculations!$E$1+1)</f>
        <v>353.65303169238257</v>
      </c>
      <c r="N118" s="12">
        <f t="shared" si="22"/>
        <v>257.94766277278273</v>
      </c>
      <c r="O118" s="12">
        <f t="shared" si="13"/>
        <v>16.304882758620693</v>
      </c>
      <c r="P118" s="12">
        <f t="shared" si="18"/>
        <v>0.12219177684540972</v>
      </c>
      <c r="Q118" s="12">
        <f t="shared" si="14"/>
        <v>0.11528371659928735</v>
      </c>
      <c r="R118" s="12">
        <f t="shared" si="15"/>
        <v>39.227006896551728</v>
      </c>
      <c r="S118" s="12">
        <f t="shared" si="16"/>
        <v>7.4609690444145365</v>
      </c>
      <c r="T118" s="12">
        <f t="shared" si="19"/>
        <v>38.31427912918825</v>
      </c>
      <c r="U118" s="12">
        <f t="shared" si="20"/>
        <v>8.7838839548106282</v>
      </c>
      <c r="V118" s="6">
        <f>LN(Shiller!I118/Shiller!I117)</f>
        <v>-1.434429314352245E-2</v>
      </c>
      <c r="W118" s="12">
        <f t="shared" si="23"/>
        <v>-2.5345455083158889E-2</v>
      </c>
    </row>
    <row r="119" spans="1:23" x14ac:dyDescent="0.15">
      <c r="A119" s="12">
        <v>1981</v>
      </c>
      <c r="B119" s="8">
        <v>132.97</v>
      </c>
      <c r="C119" s="8">
        <v>6.63</v>
      </c>
      <c r="D119" s="8">
        <v>15.36</v>
      </c>
      <c r="E119" s="8">
        <v>17.63</v>
      </c>
      <c r="F119" s="8">
        <v>12.57</v>
      </c>
      <c r="G119" s="13">
        <v>87</v>
      </c>
      <c r="H119" s="6">
        <f t="shared" si="11"/>
        <v>1.0852396606574761</v>
      </c>
      <c r="I119" s="6">
        <f>[3]Consumption!G97</f>
        <v>16646.172523056124</v>
      </c>
      <c r="J119" s="12">
        <f t="shared" si="17"/>
        <v>1981</v>
      </c>
      <c r="K119" s="12">
        <f t="shared" si="12"/>
        <v>351.95783448275864</v>
      </c>
      <c r="L119" s="12">
        <f>O119+L120/(1+[3]Calculations!$E$3)</f>
        <v>403.44741939233222</v>
      </c>
      <c r="M119" s="12">
        <f>O119+M120/(H119+[3]Calculations!$E$3-[3]Calculations!$E$1+1)</f>
        <v>348.8239725952418</v>
      </c>
      <c r="N119" s="12">
        <f t="shared" si="22"/>
        <v>246.00218693669578</v>
      </c>
      <c r="O119" s="12">
        <f t="shared" si="13"/>
        <v>16.190417815482505</v>
      </c>
      <c r="P119" s="12">
        <f t="shared" si="18"/>
        <v>-0.1402736295216766</v>
      </c>
      <c r="Q119" s="12">
        <f t="shared" si="14"/>
        <v>-0.15114111422504101</v>
      </c>
      <c r="R119" s="12">
        <f t="shared" si="15"/>
        <v>37.509022269353125</v>
      </c>
      <c r="S119" s="12">
        <f t="shared" si="16"/>
        <v>8.972334682860998</v>
      </c>
      <c r="T119" s="12">
        <f t="shared" si="19"/>
        <v>38.871517122546919</v>
      </c>
      <c r="U119" s="12">
        <f t="shared" si="20"/>
        <v>9.1860748128922296</v>
      </c>
      <c r="V119" s="6">
        <f>LN(Shiller!I119/Shiller!I118)</f>
        <v>4.1897830860543866E-3</v>
      </c>
      <c r="W119" s="12">
        <f t="shared" si="23"/>
        <v>-7.0450443324853989E-3</v>
      </c>
    </row>
    <row r="120" spans="1:23" x14ac:dyDescent="0.15">
      <c r="A120" s="12">
        <v>1982</v>
      </c>
      <c r="B120" s="8">
        <v>117.28</v>
      </c>
      <c r="C120" s="8">
        <v>6.87</v>
      </c>
      <c r="D120" s="8">
        <v>12.64</v>
      </c>
      <c r="E120" s="8">
        <v>14.6</v>
      </c>
      <c r="F120" s="8">
        <v>14.59</v>
      </c>
      <c r="G120" s="13">
        <v>94.3</v>
      </c>
      <c r="H120" s="6">
        <f t="shared" si="11"/>
        <v>1.1049877300613495</v>
      </c>
      <c r="I120" s="6">
        <f>[3]Consumption!G98</f>
        <v>16719.585381704954</v>
      </c>
      <c r="J120" s="12">
        <f t="shared" si="17"/>
        <v>1982</v>
      </c>
      <c r="K120" s="12">
        <f t="shared" si="12"/>
        <v>286.39701378579008</v>
      </c>
      <c r="L120" s="12">
        <f>O120+L121/(1+[3]Calculations!$E$3)</f>
        <v>412.5478908119606</v>
      </c>
      <c r="M120" s="12">
        <f>O120+M121/(H120+[3]Calculations!$E$3-[3]Calculations!$E$1+1)</f>
        <v>373.65657964395098</v>
      </c>
      <c r="N120" s="12">
        <f t="shared" si="22"/>
        <v>234.18023177873343</v>
      </c>
      <c r="O120" s="12">
        <f t="shared" si="13"/>
        <v>16.176110429447853</v>
      </c>
      <c r="P120" s="12">
        <f t="shared" si="18"/>
        <v>0.24259127126942806</v>
      </c>
      <c r="Q120" s="12">
        <f t="shared" si="14"/>
        <v>0.21719893405287258</v>
      </c>
      <c r="R120" s="12">
        <f t="shared" si="15"/>
        <v>29.762159509202455</v>
      </c>
      <c r="S120" s="12">
        <f t="shared" si="16"/>
        <v>7.6354166666666687</v>
      </c>
      <c r="T120" s="12">
        <f t="shared" si="19"/>
        <v>38.377316172058713</v>
      </c>
      <c r="U120" s="12">
        <f t="shared" si="20"/>
        <v>7.3677858490290111</v>
      </c>
      <c r="V120" s="6">
        <f>LN(Shiller!I120/Shiller!I119)</f>
        <v>4.4004980989533916E-3</v>
      </c>
      <c r="W120" s="12">
        <f t="shared" si="23"/>
        <v>-8.8408536487312895E-4</v>
      </c>
    </row>
    <row r="121" spans="1:23" x14ac:dyDescent="0.15">
      <c r="A121" s="12">
        <v>1983</v>
      </c>
      <c r="B121" s="8">
        <v>144.27000000000001</v>
      </c>
      <c r="C121" s="8">
        <v>7.09</v>
      </c>
      <c r="D121" s="8">
        <v>14.03</v>
      </c>
      <c r="E121" s="8">
        <v>9.3699999999999992</v>
      </c>
      <c r="F121" s="8">
        <v>10.46</v>
      </c>
      <c r="G121" s="13">
        <v>97.8</v>
      </c>
      <c r="H121" s="6">
        <f t="shared" si="11"/>
        <v>1.049694406280667</v>
      </c>
      <c r="I121" s="6">
        <f>[3]Consumption!G99</f>
        <v>17515.637233988055</v>
      </c>
      <c r="J121" s="12">
        <f t="shared" si="17"/>
        <v>1983</v>
      </c>
      <c r="K121" s="12">
        <f t="shared" si="12"/>
        <v>339.69831901840496</v>
      </c>
      <c r="L121" s="12">
        <f>O121+L122/(1+[3]Calculations!$E$3)</f>
        <v>422.257935449456</v>
      </c>
      <c r="M121" s="12">
        <f>O121+M122/(H121+[3]Calculations!$E$3-[3]Calculations!$E$1+1)</f>
        <v>408.62736299707262</v>
      </c>
      <c r="N121" s="12">
        <f t="shared" si="22"/>
        <v>265.8906986319052</v>
      </c>
      <c r="O121" s="12">
        <f t="shared" si="13"/>
        <v>16.022425907752698</v>
      </c>
      <c r="P121" s="12">
        <f t="shared" si="18"/>
        <v>0.15408568045154114</v>
      </c>
      <c r="Q121" s="12">
        <f t="shared" si="14"/>
        <v>0.14330841182157689</v>
      </c>
      <c r="R121" s="12">
        <f t="shared" si="15"/>
        <v>31.705872423945042</v>
      </c>
      <c r="S121" s="12">
        <f t="shared" si="16"/>
        <v>11.413765822784811</v>
      </c>
      <c r="T121" s="12">
        <f t="shared" si="19"/>
        <v>37.515532599002569</v>
      </c>
      <c r="U121" s="12">
        <f t="shared" si="20"/>
        <v>8.8515392138267437</v>
      </c>
      <c r="V121" s="6">
        <f>LN(Shiller!I121/Shiller!I120)</f>
        <v>4.651322856948218E-2</v>
      </c>
      <c r="W121" s="12">
        <f t="shared" si="23"/>
        <v>-9.5461288781293202E-3</v>
      </c>
    </row>
    <row r="122" spans="1:23" x14ac:dyDescent="0.15">
      <c r="A122" s="12">
        <v>1984</v>
      </c>
      <c r="B122" s="8">
        <v>166.39</v>
      </c>
      <c r="C122" s="8">
        <v>7.53</v>
      </c>
      <c r="D122" s="8">
        <v>16.64</v>
      </c>
      <c r="E122" s="8">
        <v>11.11</v>
      </c>
      <c r="F122" s="8">
        <v>11.67</v>
      </c>
      <c r="G122" s="13">
        <v>101.9</v>
      </c>
      <c r="H122" s="6">
        <f t="shared" si="11"/>
        <v>1.0731856872037915</v>
      </c>
      <c r="I122" s="6">
        <f>[3]Consumption!G100</f>
        <v>18284.403768518048</v>
      </c>
      <c r="J122" s="12">
        <f t="shared" si="17"/>
        <v>1984</v>
      </c>
      <c r="K122" s="12">
        <f t="shared" si="12"/>
        <v>376.01853974484789</v>
      </c>
      <c r="L122" s="12">
        <f>O122+L123/(1+[3]Calculations!$E$3)</f>
        <v>432.76584271412804</v>
      </c>
      <c r="M122" s="12">
        <f>O122+M123/(H122+[3]Calculations!$E$3-[3]Calculations!$E$1+1)</f>
        <v>427.06886911840212</v>
      </c>
      <c r="N122" s="12">
        <f t="shared" si="22"/>
        <v>299.71247420189815</v>
      </c>
      <c r="O122" s="12">
        <f t="shared" si="13"/>
        <v>16.436098578199054</v>
      </c>
      <c r="P122" s="12">
        <f t="shared" si="18"/>
        <v>3.988921135150697E-2</v>
      </c>
      <c r="Q122" s="12">
        <f t="shared" si="14"/>
        <v>3.9114179932191344E-2</v>
      </c>
      <c r="R122" s="12">
        <f t="shared" si="15"/>
        <v>36.320940284360191</v>
      </c>
      <c r="S122" s="12">
        <f t="shared" si="16"/>
        <v>11.859586600142553</v>
      </c>
      <c r="T122" s="12">
        <f t="shared" si="19"/>
        <v>37.218280754118055</v>
      </c>
      <c r="U122" s="12">
        <f t="shared" si="20"/>
        <v>10.023009502865092</v>
      </c>
      <c r="V122" s="6">
        <f>LN(Shiller!I122/Shiller!I121)</f>
        <v>4.2954405213146168E-2</v>
      </c>
      <c r="W122" s="12">
        <f t="shared" si="23"/>
        <v>2.5490688580324161E-2</v>
      </c>
    </row>
    <row r="123" spans="1:23" x14ac:dyDescent="0.15">
      <c r="A123" s="12">
        <v>1985</v>
      </c>
      <c r="B123" s="8">
        <v>171.61</v>
      </c>
      <c r="C123" s="8">
        <v>7.9</v>
      </c>
      <c r="D123" s="8">
        <v>14.61</v>
      </c>
      <c r="E123" s="8">
        <v>8.35</v>
      </c>
      <c r="F123" s="8">
        <v>11.38</v>
      </c>
      <c r="G123" s="13">
        <v>105.5</v>
      </c>
      <c r="H123" s="6">
        <f t="shared" si="11"/>
        <v>1.042967609489051</v>
      </c>
      <c r="I123" s="6">
        <f>[3]Consumption!G101</f>
        <v>19063.94596965567</v>
      </c>
      <c r="J123" s="12">
        <f t="shared" si="17"/>
        <v>1985</v>
      </c>
      <c r="K123" s="12">
        <f t="shared" si="12"/>
        <v>374.58152417061609</v>
      </c>
      <c r="L123" s="12">
        <f>O123+L124/(1+[3]Calculations!$E$3)</f>
        <v>443.51930920860673</v>
      </c>
      <c r="M123" s="12">
        <f>O123+M124/(H123+[3]Calculations!$E$3-[3]Calculations!$E$1+1)</f>
        <v>456.32552472131999</v>
      </c>
      <c r="N123" s="12">
        <f t="shared" si="22"/>
        <v>337.75105106734537</v>
      </c>
      <c r="O123" s="12">
        <f t="shared" si="13"/>
        <v>16.598649635036498</v>
      </c>
      <c r="P123" s="12">
        <f t="shared" si="18"/>
        <v>0.21208753126785104</v>
      </c>
      <c r="Q123" s="12">
        <f t="shared" si="14"/>
        <v>0.19234410555737549</v>
      </c>
      <c r="R123" s="12">
        <f t="shared" si="15"/>
        <v>30.696996350364962</v>
      </c>
      <c r="S123" s="12">
        <f t="shared" si="16"/>
        <v>10.31310096153846</v>
      </c>
      <c r="T123" s="12">
        <f t="shared" si="19"/>
        <v>36.991166000665338</v>
      </c>
      <c r="U123" s="12">
        <f t="shared" si="20"/>
        <v>10.064449957946275</v>
      </c>
      <c r="V123" s="6">
        <f>LN(Shiller!I123/Shiller!I122)</f>
        <v>4.1750462249925763E-2</v>
      </c>
      <c r="W123" s="12">
        <f t="shared" si="23"/>
        <v>9.8412960633795284E-3</v>
      </c>
    </row>
    <row r="124" spans="1:23" x14ac:dyDescent="0.15">
      <c r="A124" s="12">
        <v>1986</v>
      </c>
      <c r="B124" s="8">
        <v>208.19</v>
      </c>
      <c r="C124" s="8">
        <v>8.2799999999999994</v>
      </c>
      <c r="D124" s="8">
        <v>14.48</v>
      </c>
      <c r="E124" s="8">
        <v>7.31</v>
      </c>
      <c r="F124" s="8">
        <v>9.19</v>
      </c>
      <c r="G124" s="13">
        <v>109.6</v>
      </c>
      <c r="H124" s="6">
        <f t="shared" si="11"/>
        <v>1.0576597122302156</v>
      </c>
      <c r="I124" s="6">
        <f>[3]Consumption!G102</f>
        <v>19657.785054108983</v>
      </c>
      <c r="J124" s="12">
        <f t="shared" si="17"/>
        <v>1986</v>
      </c>
      <c r="K124" s="12">
        <f t="shared" si="12"/>
        <v>437.42694525547444</v>
      </c>
      <c r="L124" s="12">
        <f>O124+L125/(1+[3]Calculations!$E$3)</f>
        <v>454.80189366227904</v>
      </c>
      <c r="M124" s="12">
        <f>O124+M125/(H124+[3]Calculations!$E$3-[3]Calculations!$E$1+1)</f>
        <v>475.36934600387286</v>
      </c>
      <c r="N124" s="12">
        <f t="shared" si="22"/>
        <v>365.24347982221389</v>
      </c>
      <c r="O124" s="12">
        <f t="shared" si="13"/>
        <v>17.146748201438847</v>
      </c>
      <c r="P124" s="12">
        <f t="shared" si="18"/>
        <v>0.29144033829087346</v>
      </c>
      <c r="Q124" s="12">
        <f t="shared" si="14"/>
        <v>0.25575813681568199</v>
      </c>
      <c r="R124" s="12">
        <f t="shared" si="15"/>
        <v>29.98610071942446</v>
      </c>
      <c r="S124" s="12">
        <f t="shared" si="16"/>
        <v>14.249828884325805</v>
      </c>
      <c r="T124" s="12">
        <f t="shared" si="19"/>
        <v>36.088793508505219</v>
      </c>
      <c r="U124" s="12">
        <f t="shared" si="20"/>
        <v>11.825173211561017</v>
      </c>
      <c r="V124" s="6">
        <f>LN(Shiller!I124/Shiller!I123)</f>
        <v>3.0674540177358978E-2</v>
      </c>
      <c r="W124" s="12">
        <f t="shared" si="23"/>
        <v>3.2487201621625335E-2</v>
      </c>
    </row>
    <row r="125" spans="1:23" x14ac:dyDescent="0.15">
      <c r="A125" s="12">
        <v>1987</v>
      </c>
      <c r="B125" s="8">
        <v>264.51</v>
      </c>
      <c r="C125" s="8">
        <v>8.81</v>
      </c>
      <c r="D125" s="8">
        <v>17.5</v>
      </c>
      <c r="E125" s="8">
        <v>6.25</v>
      </c>
      <c r="F125" s="8">
        <v>7.08</v>
      </c>
      <c r="G125" s="13">
        <v>111.2</v>
      </c>
      <c r="H125" s="6">
        <f t="shared" si="11"/>
        <v>1.0211754537597235</v>
      </c>
      <c r="I125" s="6">
        <f>[3]Consumption!G103</f>
        <v>20132.170782417907</v>
      </c>
      <c r="J125" s="12">
        <f t="shared" si="17"/>
        <v>1987</v>
      </c>
      <c r="K125" s="12">
        <f t="shared" si="12"/>
        <v>547.76405395683446</v>
      </c>
      <c r="L125" s="12">
        <f>O125+L126/(1+[3]Calculations!$E$3)</f>
        <v>466.23742483075853</v>
      </c>
      <c r="M125" s="12">
        <f>O125+M126/(H125+[3]Calculations!$E$3-[3]Calculations!$E$1+1)</f>
        <v>502.09651021572876</v>
      </c>
      <c r="N125" s="12">
        <f t="shared" si="22"/>
        <v>384.65013850424697</v>
      </c>
      <c r="O125" s="12">
        <f t="shared" si="13"/>
        <v>17.534717372515125</v>
      </c>
      <c r="P125" s="12">
        <f t="shared" si="18"/>
        <v>-5.7860742619374059E-2</v>
      </c>
      <c r="Q125" s="12">
        <f t="shared" si="14"/>
        <v>-5.960218371753765E-2</v>
      </c>
      <c r="R125" s="12">
        <f t="shared" si="15"/>
        <v>34.830596369922212</v>
      </c>
      <c r="S125" s="12">
        <f t="shared" si="16"/>
        <v>18.267265193370164</v>
      </c>
      <c r="T125" s="12">
        <f t="shared" si="19"/>
        <v>35.559454425497442</v>
      </c>
      <c r="U125" s="12">
        <f t="shared" si="20"/>
        <v>15.178231265274642</v>
      </c>
      <c r="V125" s="6">
        <f>LN(Shiller!I125/Shiller!I124)</f>
        <v>2.3845626196274287E-2</v>
      </c>
      <c r="W125" s="12">
        <f t="shared" si="23"/>
        <v>2.2374219167771017E-2</v>
      </c>
    </row>
    <row r="126" spans="1:23" x14ac:dyDescent="0.15">
      <c r="A126" s="12">
        <v>1988</v>
      </c>
      <c r="B126" s="8">
        <v>250.48</v>
      </c>
      <c r="C126" s="8">
        <v>9.73</v>
      </c>
      <c r="D126" s="8">
        <v>23.76</v>
      </c>
      <c r="E126" s="8">
        <v>7.63</v>
      </c>
      <c r="F126" s="8">
        <v>8.67</v>
      </c>
      <c r="G126" s="13">
        <v>115.7</v>
      </c>
      <c r="H126" s="6">
        <f t="shared" si="11"/>
        <v>1.0283064409578861</v>
      </c>
      <c r="I126" s="6">
        <f>[3]Consumption!G104</f>
        <v>20758.540895106005</v>
      </c>
      <c r="J126" s="12">
        <f t="shared" si="17"/>
        <v>1988</v>
      </c>
      <c r="K126" s="12">
        <f t="shared" si="12"/>
        <v>498.53530164217801</v>
      </c>
      <c r="L126" s="12">
        <f>O126+L127/(1+[3]Calculations!$E$3)</f>
        <v>478.00647841038409</v>
      </c>
      <c r="M126" s="12">
        <f>O126+M127/(H126+[3]Calculations!$E$3-[3]Calculations!$E$1+1)</f>
        <v>513.2787536773094</v>
      </c>
      <c r="N126" s="12">
        <f t="shared" si="22"/>
        <v>417.2665140963195</v>
      </c>
      <c r="O126" s="12">
        <f t="shared" si="13"/>
        <v>18.502265895953759</v>
      </c>
      <c r="P126" s="12">
        <f t="shared" si="18"/>
        <v>0.1257559062158049</v>
      </c>
      <c r="Q126" s="12">
        <f t="shared" si="14"/>
        <v>0.11845472665773768</v>
      </c>
      <c r="R126" s="12">
        <f t="shared" si="15"/>
        <v>45.181278282411235</v>
      </c>
      <c r="S126" s="12">
        <f t="shared" si="16"/>
        <v>14.313142857142857</v>
      </c>
      <c r="T126" s="12">
        <f t="shared" si="19"/>
        <v>35.920404508496986</v>
      </c>
      <c r="U126" s="12">
        <f t="shared" si="20"/>
        <v>14.019768010971219</v>
      </c>
      <c r="V126" s="6">
        <f>LN(Shiller!I126/Shiller!I125)</f>
        <v>3.0638699381139584E-2</v>
      </c>
      <c r="W126" s="12">
        <f t="shared" si="23"/>
        <v>5.371043989040989E-2</v>
      </c>
    </row>
    <row r="127" spans="1:23" x14ac:dyDescent="0.15">
      <c r="A127" s="12">
        <v>1989</v>
      </c>
      <c r="B127" s="8">
        <v>285.41000000000003</v>
      </c>
      <c r="C127" s="8">
        <v>11.05</v>
      </c>
      <c r="D127" s="8">
        <v>22.87</v>
      </c>
      <c r="E127" s="8">
        <v>9.2899999999999991</v>
      </c>
      <c r="F127" s="8">
        <v>9.09</v>
      </c>
      <c r="G127" s="13">
        <v>121.1</v>
      </c>
      <c r="H127" s="6">
        <f t="shared" si="11"/>
        <v>1.0388554945054944</v>
      </c>
      <c r="I127" s="6">
        <f>[3]Consumption!G105</f>
        <v>21142.763357131389</v>
      </c>
      <c r="J127" s="12">
        <f t="shared" si="17"/>
        <v>1989</v>
      </c>
      <c r="K127" s="12">
        <f t="shared" si="12"/>
        <v>542.726794384806</v>
      </c>
      <c r="L127" s="12">
        <f>O127+L128/(1+[3]Calculations!$E$3)</f>
        <v>489.51340561991145</v>
      </c>
      <c r="M127" s="12">
        <f>O127+M128/(H127+[3]Calculations!$E$3-[3]Calculations!$E$1+1)</f>
        <v>527.62705479341946</v>
      </c>
      <c r="N127" s="12">
        <f t="shared" si="22"/>
        <v>430.52553813250825</v>
      </c>
      <c r="O127" s="12">
        <f t="shared" si="13"/>
        <v>19.97326530612245</v>
      </c>
      <c r="P127" s="12">
        <f t="shared" si="18"/>
        <v>0.1690615890538808</v>
      </c>
      <c r="Q127" s="12">
        <f t="shared" si="14"/>
        <v>0.15620136634923046</v>
      </c>
      <c r="R127" s="12">
        <f t="shared" si="15"/>
        <v>41.338332810047092</v>
      </c>
      <c r="S127" s="12">
        <f t="shared" si="16"/>
        <v>12.012205387205388</v>
      </c>
      <c r="T127" s="12">
        <f t="shared" si="19"/>
        <v>35.655830591558257</v>
      </c>
      <c r="U127" s="12">
        <f t="shared" si="20"/>
        <v>15.109150406600342</v>
      </c>
      <c r="V127" s="6">
        <f>LN(Shiller!I127/Shiller!I126)</f>
        <v>1.8339917496116076E-2</v>
      </c>
      <c r="W127" s="12">
        <f t="shared" si="23"/>
        <v>7.6501439186831693E-2</v>
      </c>
    </row>
    <row r="128" spans="1:23" x14ac:dyDescent="0.15">
      <c r="A128" s="12">
        <v>1990</v>
      </c>
      <c r="B128" s="8">
        <v>339.97</v>
      </c>
      <c r="C128" s="8">
        <v>12.1</v>
      </c>
      <c r="D128" s="8">
        <v>21.34</v>
      </c>
      <c r="E128" s="8">
        <v>8.43</v>
      </c>
      <c r="F128" s="8">
        <v>8.2100000000000009</v>
      </c>
      <c r="G128" s="13">
        <v>127.4</v>
      </c>
      <c r="H128" s="6">
        <f t="shared" si="11"/>
        <v>1.0262988112927194</v>
      </c>
      <c r="I128" s="6">
        <f>[3]Consumption!G106</f>
        <v>21332.497075324984</v>
      </c>
      <c r="J128" s="12">
        <f t="shared" si="17"/>
        <v>1990</v>
      </c>
      <c r="K128" s="12">
        <f t="shared" si="12"/>
        <v>614.50778335949769</v>
      </c>
      <c r="L128" s="12">
        <f>O128+L129/(1+[3]Calculations!$E$3)</f>
        <v>500.20475743306883</v>
      </c>
      <c r="M128" s="12">
        <f>O128+M129/(H128+[3]Calculations!$E$3-[3]Calculations!$E$1+1)</f>
        <v>546.7146088867014</v>
      </c>
      <c r="N128" s="12">
        <f t="shared" si="22"/>
        <v>426.21557265081083</v>
      </c>
      <c r="O128" s="12">
        <f t="shared" si="13"/>
        <v>20.701248142644875</v>
      </c>
      <c r="P128" s="12">
        <f t="shared" si="18"/>
        <v>-6.0090128571348031E-2</v>
      </c>
      <c r="Q128" s="12">
        <f t="shared" si="14"/>
        <v>-6.1971289773889229E-2</v>
      </c>
      <c r="R128" s="12">
        <f t="shared" si="15"/>
        <v>36.50947399702823</v>
      </c>
      <c r="S128" s="12">
        <f t="shared" si="16"/>
        <v>14.86532575426323</v>
      </c>
      <c r="T128" s="12">
        <f t="shared" si="19"/>
        <v>35.384077301605899</v>
      </c>
      <c r="U128" s="12">
        <f t="shared" si="20"/>
        <v>17.234426268139895</v>
      </c>
      <c r="V128" s="6">
        <f>LN(Shiller!I128/Shiller!I127)</f>
        <v>8.9339054414863221E-3</v>
      </c>
      <c r="W128" s="12">
        <f t="shared" si="23"/>
        <v>3.5799350566369209E-2</v>
      </c>
    </row>
    <row r="129" spans="1:23" x14ac:dyDescent="0.15">
      <c r="A129" s="12">
        <v>1991</v>
      </c>
      <c r="B129" s="8">
        <v>325.5</v>
      </c>
      <c r="C129" s="8">
        <v>12.2</v>
      </c>
      <c r="D129" s="8">
        <v>15.91</v>
      </c>
      <c r="E129" s="8">
        <v>6.92</v>
      </c>
      <c r="F129" s="8">
        <v>8.09</v>
      </c>
      <c r="G129" s="13">
        <v>134.6</v>
      </c>
      <c r="H129" s="6">
        <f t="shared" si="11"/>
        <v>1.0421022447501809</v>
      </c>
      <c r="I129" s="6">
        <f>[3]Consumption!G107</f>
        <v>21086.691474471823</v>
      </c>
      <c r="J129" s="12">
        <f t="shared" si="17"/>
        <v>1991</v>
      </c>
      <c r="K129" s="12">
        <f t="shared" si="12"/>
        <v>556.88068350668652</v>
      </c>
      <c r="L129" s="12">
        <f>O129+L130/(1+[3]Calculations!$E$3)</f>
        <v>510.81881176896286</v>
      </c>
      <c r="M129" s="12">
        <f>O129+M130/(H129+[3]Calculations!$E$3-[3]Calculations!$E$1+1)</f>
        <v>559.88185246612636</v>
      </c>
      <c r="N129" s="12">
        <f t="shared" si="22"/>
        <v>386.20682798579725</v>
      </c>
      <c r="O129" s="12">
        <f t="shared" si="13"/>
        <v>20.343345401882694</v>
      </c>
      <c r="P129" s="12">
        <f>(K130-K129+O129)/K129</f>
        <v>0.28241379885676887</v>
      </c>
      <c r="Q129" s="12">
        <f>LN(1+P129)</f>
        <v>0.24874408243682608</v>
      </c>
      <c r="R129" s="12">
        <f t="shared" si="15"/>
        <v>26.529723388848662</v>
      </c>
      <c r="S129" s="12">
        <f t="shared" si="16"/>
        <v>15.253045923149017</v>
      </c>
      <c r="T129" s="12">
        <f t="shared" si="19"/>
        <v>34.286147413555447</v>
      </c>
      <c r="U129" s="12">
        <f t="shared" si="20"/>
        <v>15.738171685528524</v>
      </c>
      <c r="V129" s="6">
        <f>LN(Shiller!I129/Shiller!I128)</f>
        <v>-1.1589488651608521E-2</v>
      </c>
      <c r="W129" s="12">
        <f t="shared" si="23"/>
        <v>-1.7440144068103566E-2</v>
      </c>
    </row>
    <row r="130" spans="1:23" x14ac:dyDescent="0.15">
      <c r="A130" s="12">
        <v>1992</v>
      </c>
      <c r="B130" s="8">
        <v>416.08</v>
      </c>
      <c r="C130" s="8">
        <v>12.38</v>
      </c>
      <c r="D130" s="8">
        <v>19.09</v>
      </c>
      <c r="E130" s="8">
        <v>3.91</v>
      </c>
      <c r="F130" s="8">
        <v>7.03</v>
      </c>
      <c r="G130" s="13">
        <v>138.1</v>
      </c>
      <c r="H130" s="6">
        <f t="shared" si="11"/>
        <v>1.0063093267882188</v>
      </c>
      <c r="I130" s="6">
        <f>[3]Consumption!G108</f>
        <v>21489.452177163748</v>
      </c>
      <c r="J130" s="12">
        <f t="shared" si="17"/>
        <v>1992</v>
      </c>
      <c r="K130" s="12">
        <f t="shared" si="12"/>
        <v>693.80812744388118</v>
      </c>
      <c r="L130" s="12">
        <f>O130+L131/(1+[3]Calculations!$E$3)</f>
        <v>522.50732283944797</v>
      </c>
      <c r="M130" s="12">
        <f>O130+M131/(H130+[3]Calculations!$E$3-[3]Calculations!$E$1+1)</f>
        <v>582.80440506265188</v>
      </c>
      <c r="N130" s="12">
        <f t="shared" si="22"/>
        <v>396.22623207189531</v>
      </c>
      <c r="O130" s="12">
        <f t="shared" si="13"/>
        <v>19.992050490883592</v>
      </c>
      <c r="P130" s="12">
        <f t="shared" si="18"/>
        <v>4.1830560823749301E-2</v>
      </c>
      <c r="Q130" s="12">
        <f t="shared" si="14"/>
        <v>4.0979320534667969E-2</v>
      </c>
      <c r="R130" s="12">
        <f t="shared" si="15"/>
        <v>30.827806451612901</v>
      </c>
      <c r="S130" s="12">
        <f t="shared" si="16"/>
        <v>26.152105593966056</v>
      </c>
      <c r="T130" s="12">
        <f t="shared" si="19"/>
        <v>34.392712107796498</v>
      </c>
      <c r="U130" s="12">
        <f t="shared" si="20"/>
        <v>20.235814746849499</v>
      </c>
      <c r="V130" s="6">
        <f>LN(Shiller!I130/Shiller!I129)</f>
        <v>1.8920112663347158E-2</v>
      </c>
      <c r="W130" s="12">
        <f t="shared" si="23"/>
        <v>-1.7419132047709906E-2</v>
      </c>
    </row>
    <row r="131" spans="1:23" x14ac:dyDescent="0.15">
      <c r="A131" s="12">
        <v>1993</v>
      </c>
      <c r="B131" s="8">
        <v>435.23</v>
      </c>
      <c r="C131" s="8">
        <v>12.58</v>
      </c>
      <c r="D131" s="8">
        <v>21.88</v>
      </c>
      <c r="E131" s="8">
        <v>3.44</v>
      </c>
      <c r="F131" s="8">
        <v>6.6</v>
      </c>
      <c r="G131" s="13">
        <v>142.6</v>
      </c>
      <c r="H131" s="6">
        <f t="shared" si="11"/>
        <v>1.0089291381668948</v>
      </c>
      <c r="I131" s="6">
        <f>[3]Consumption!G109</f>
        <v>21921.197069488859</v>
      </c>
      <c r="J131" s="12">
        <f t="shared" si="17"/>
        <v>1993</v>
      </c>
      <c r="K131" s="12">
        <f t="shared" si="12"/>
        <v>702.83846002805046</v>
      </c>
      <c r="L131" s="12">
        <f>O131+L132/(1+[3]Calculations!$E$3)</f>
        <v>535.33342164004216</v>
      </c>
      <c r="M131" s="12">
        <f>O131+M132/(H131+[3]Calculations!$E$3-[3]Calculations!$E$1+1)</f>
        <v>587.7998991283406</v>
      </c>
      <c r="N131" s="12">
        <f t="shared" si="22"/>
        <v>409.04906453992072</v>
      </c>
      <c r="O131" s="12">
        <f t="shared" si="13"/>
        <v>19.814790697674418</v>
      </c>
      <c r="P131" s="12">
        <f t="shared" si="18"/>
        <v>8.8191117277394246E-2</v>
      </c>
      <c r="Q131" s="12">
        <f t="shared" si="14"/>
        <v>8.4516792269779956E-2</v>
      </c>
      <c r="R131" s="12">
        <f t="shared" si="15"/>
        <v>34.463244870041038</v>
      </c>
      <c r="S131" s="12">
        <f t="shared" si="16"/>
        <v>22.798847564169723</v>
      </c>
      <c r="T131" s="12">
        <f t="shared" si="19"/>
        <v>34.668449352406093</v>
      </c>
      <c r="U131" s="12">
        <f t="shared" si="20"/>
        <v>20.435680030849433</v>
      </c>
      <c r="V131" s="6">
        <f>LN(Shiller!I131/Shiller!I130)</f>
        <v>1.9891853082208009E-2</v>
      </c>
      <c r="W131" s="12">
        <f t="shared" si="23"/>
        <v>-8.9060553196382997E-3</v>
      </c>
    </row>
    <row r="132" spans="1:23" x14ac:dyDescent="0.15">
      <c r="A132" s="12">
        <v>1994</v>
      </c>
      <c r="B132" s="8">
        <v>472.99</v>
      </c>
      <c r="C132" s="8">
        <v>13.18</v>
      </c>
      <c r="D132" s="8">
        <v>30.6</v>
      </c>
      <c r="E132" s="8">
        <v>4.3499999999999996</v>
      </c>
      <c r="F132" s="8">
        <v>5.75</v>
      </c>
      <c r="G132" s="13">
        <v>146.19999999999999</v>
      </c>
      <c r="H132" s="6">
        <f t="shared" si="11"/>
        <v>1.0150345974717232</v>
      </c>
      <c r="I132" s="6">
        <f>[3]Consumption!G110</f>
        <v>22467.695514995652</v>
      </c>
      <c r="J132" s="12">
        <f t="shared" si="17"/>
        <v>1994</v>
      </c>
      <c r="K132" s="12">
        <f t="shared" si="12"/>
        <v>745.00777838577301</v>
      </c>
      <c r="L132" s="12">
        <f>O132+L133/(1+[3]Calculations!$E$3)</f>
        <v>549.18600052047998</v>
      </c>
      <c r="M132" s="12">
        <f>O132+M133/(H132+[3]Calculations!$E$3-[3]Calculations!$E$1+1)</f>
        <v>594.69032493992779</v>
      </c>
      <c r="N132" s="12">
        <f t="shared" si="22"/>
        <v>431.5757532589011</v>
      </c>
      <c r="O132" s="12">
        <f t="shared" si="13"/>
        <v>20.193548902195609</v>
      </c>
      <c r="P132" s="12">
        <f t="shared" si="18"/>
        <v>-1.6091216933280226E-2</v>
      </c>
      <c r="Q132" s="12">
        <f t="shared" si="14"/>
        <v>-1.6222086362254088E-2</v>
      </c>
      <c r="R132" s="12">
        <f t="shared" si="15"/>
        <v>46.883353293413172</v>
      </c>
      <c r="S132" s="12">
        <f t="shared" si="16"/>
        <v>21.617458866544794</v>
      </c>
      <c r="T132" s="12">
        <f t="shared" si="19"/>
        <v>35.724690653311391</v>
      </c>
      <c r="U132" s="12">
        <f t="shared" si="20"/>
        <v>21.48950392366099</v>
      </c>
      <c r="V132" s="6">
        <f>LN(Shiller!I132/Shiller!I131)</f>
        <v>2.4624451214583634E-2</v>
      </c>
      <c r="W132" s="12">
        <f t="shared" si="23"/>
        <v>1.8934528358816132E-2</v>
      </c>
    </row>
    <row r="133" spans="1:23" x14ac:dyDescent="0.15">
      <c r="A133" s="12">
        <v>1995</v>
      </c>
      <c r="B133" s="8">
        <v>465.25</v>
      </c>
      <c r="C133" s="8">
        <v>13.79</v>
      </c>
      <c r="D133" s="8">
        <v>33.96</v>
      </c>
      <c r="E133" s="8">
        <v>6.45</v>
      </c>
      <c r="F133" s="8">
        <v>7.78</v>
      </c>
      <c r="G133" s="13">
        <v>150.30000000000001</v>
      </c>
      <c r="H133" s="6">
        <f t="shared" si="11"/>
        <v>1.0362328367875648</v>
      </c>
      <c r="I133" s="6">
        <f>[3]Consumption!G111</f>
        <v>22802.976878179063</v>
      </c>
      <c r="J133" s="12">
        <f t="shared" si="17"/>
        <v>1995</v>
      </c>
      <c r="K133" s="12">
        <f t="shared" si="12"/>
        <v>712.82614770459077</v>
      </c>
      <c r="L133" s="12">
        <f>O133+L134/(1+[3]Calculations!$E$3)</f>
        <v>563.5397663101088</v>
      </c>
      <c r="M133" s="12">
        <f>O133+M134/(H133+[3]Calculations!$E$3-[3]Calculations!$E$1+1)</f>
        <v>605.01572129813712</v>
      </c>
      <c r="N133" s="12">
        <f t="shared" si="22"/>
        <v>437.72591772860915</v>
      </c>
      <c r="O133" s="12">
        <f t="shared" si="13"/>
        <v>20.567106217616576</v>
      </c>
      <c r="P133" s="12">
        <f t="shared" si="18"/>
        <v>0.31440786194953402</v>
      </c>
      <c r="Q133" s="12">
        <f t="shared" si="14"/>
        <v>0.27338626912103497</v>
      </c>
      <c r="R133" s="12">
        <f t="shared" si="15"/>
        <v>50.649668393782378</v>
      </c>
      <c r="S133" s="12">
        <f t="shared" si="16"/>
        <v>15.204248366013072</v>
      </c>
      <c r="T133" s="12">
        <f t="shared" si="19"/>
        <v>37.719957857653142</v>
      </c>
      <c r="U133" s="12">
        <f t="shared" si="20"/>
        <v>19.953318969845789</v>
      </c>
      <c r="V133" s="6">
        <f>LN(Shiller!I133/Shiller!I132)</f>
        <v>1.4812569632337423E-2</v>
      </c>
      <c r="W133" s="12">
        <f t="shared" si="23"/>
        <v>1.832982189910206E-2</v>
      </c>
    </row>
    <row r="134" spans="1:23" x14ac:dyDescent="0.15">
      <c r="A134" s="12">
        <v>1996</v>
      </c>
      <c r="B134" s="8">
        <v>614.41999999999996</v>
      </c>
      <c r="C134" s="8">
        <v>14.9</v>
      </c>
      <c r="D134" s="8">
        <v>38.729999999999997</v>
      </c>
      <c r="E134" s="8">
        <v>5.68</v>
      </c>
      <c r="F134" s="8">
        <v>5.65</v>
      </c>
      <c r="G134" s="13">
        <v>154.4</v>
      </c>
      <c r="H134" s="6">
        <f t="shared" si="11"/>
        <v>1.0255808925204273</v>
      </c>
      <c r="I134" s="6">
        <f>[3]Consumption!G112</f>
        <v>23325.448437975039</v>
      </c>
      <c r="J134" s="12">
        <f t="shared" si="17"/>
        <v>1996</v>
      </c>
      <c r="K134" s="12">
        <f t="shared" si="12"/>
        <v>916.3771865284973</v>
      </c>
      <c r="L134" s="12">
        <f>O134+L135/(1+[3]Calculations!$E$3)</f>
        <v>578.4329909533343</v>
      </c>
      <c r="M134" s="12">
        <f>O134+M135/(H134+[3]Calculations!$E$3-[3]Calculations!$E$1+1)</f>
        <v>627.88551268298431</v>
      </c>
      <c r="N134" s="12">
        <f t="shared" si="22"/>
        <v>458.67622920221385</v>
      </c>
      <c r="O134" s="12">
        <f t="shared" si="13"/>
        <v>21.566134506599624</v>
      </c>
      <c r="P134" s="12">
        <f t="shared" si="18"/>
        <v>0.23375671692216041</v>
      </c>
      <c r="Q134" s="12">
        <f t="shared" si="14"/>
        <v>0.21006375606454186</v>
      </c>
      <c r="R134" s="12">
        <f t="shared" si="15"/>
        <v>56.057475801382779</v>
      </c>
      <c r="S134" s="12">
        <f t="shared" si="16"/>
        <v>18.092461719670201</v>
      </c>
      <c r="T134" s="12">
        <f t="shared" si="19"/>
        <v>40.327095365848969</v>
      </c>
      <c r="U134" s="12">
        <f t="shared" si="20"/>
        <v>24.294226149103984</v>
      </c>
      <c r="V134" s="6">
        <f>LN(Shiller!I134/Shiller!I133)</f>
        <v>2.2653879915290651E-2</v>
      </c>
      <c r="W134" s="12">
        <f t="shared" si="23"/>
        <v>4.7431223393137878E-2</v>
      </c>
    </row>
    <row r="135" spans="1:23" x14ac:dyDescent="0.15">
      <c r="A135" s="12">
        <v>1997</v>
      </c>
      <c r="B135" s="8">
        <v>766.22</v>
      </c>
      <c r="C135" s="8">
        <v>15.5</v>
      </c>
      <c r="D135" s="8">
        <v>39.72</v>
      </c>
      <c r="E135" s="8">
        <v>5.78</v>
      </c>
      <c r="F135" s="8">
        <v>6.58</v>
      </c>
      <c r="G135" s="13">
        <v>159.1</v>
      </c>
      <c r="H135" s="6">
        <f t="shared" si="11"/>
        <v>1.0414355198019802</v>
      </c>
      <c r="I135" s="6">
        <f>[3]Consumption!G113</f>
        <v>23898.914851369074</v>
      </c>
      <c r="J135" s="12">
        <f t="shared" si="17"/>
        <v>1997</v>
      </c>
      <c r="K135" s="12">
        <f t="shared" si="12"/>
        <v>1109.0203746071654</v>
      </c>
      <c r="L135" s="12">
        <f>O135+L136/(1+[3]Calculations!$E$3)</f>
        <v>593.23458621728059</v>
      </c>
      <c r="M135" s="12">
        <f>O135+M136/(H135+[3]Calculations!$E$3-[3]Calculations!$E$1+1)</f>
        <v>644.92325598425896</v>
      </c>
      <c r="N135" s="12">
        <f t="shared" si="22"/>
        <v>483.9080188022138</v>
      </c>
      <c r="O135" s="12">
        <f t="shared" si="13"/>
        <v>22.087500000000002</v>
      </c>
      <c r="P135" s="12">
        <f t="shared" si="18"/>
        <v>0.25775462014761424</v>
      </c>
      <c r="Q135" s="12">
        <f t="shared" si="14"/>
        <v>0.22932808372590666</v>
      </c>
      <c r="R135" s="12">
        <f t="shared" si="15"/>
        <v>56.600999999999992</v>
      </c>
      <c r="S135" s="12">
        <f t="shared" si="16"/>
        <v>19.783630260779759</v>
      </c>
      <c r="T135" s="12">
        <f t="shared" si="19"/>
        <v>42.504135728856753</v>
      </c>
      <c r="U135" s="12">
        <f t="shared" si="20"/>
        <v>27.500626180638346</v>
      </c>
      <c r="V135" s="6">
        <f>LN(Shiller!I135/Shiller!I134)</f>
        <v>2.4288082013023529E-2</v>
      </c>
      <c r="W135" s="12">
        <f t="shared" si="23"/>
        <v>2.388760023053366E-2</v>
      </c>
    </row>
    <row r="136" spans="1:23" x14ac:dyDescent="0.15">
      <c r="A136" s="12">
        <v>1998</v>
      </c>
      <c r="B136" s="8">
        <v>963.36</v>
      </c>
      <c r="C136" s="8">
        <v>16.2</v>
      </c>
      <c r="D136" s="8">
        <v>37.700000000000003</v>
      </c>
      <c r="E136" s="17">
        <v>5.68</v>
      </c>
      <c r="F136" s="17">
        <v>5.54</v>
      </c>
      <c r="G136" s="13">
        <v>161.6</v>
      </c>
      <c r="H136" s="6">
        <f t="shared" si="11"/>
        <v>1.0394332318928787</v>
      </c>
      <c r="I136" s="6">
        <f>[3]Consumption!G114</f>
        <v>24861.128211070634</v>
      </c>
      <c r="J136" s="12">
        <f t="shared" si="17"/>
        <v>1998</v>
      </c>
      <c r="K136" s="12">
        <f t="shared" si="12"/>
        <v>1372.7880000000002</v>
      </c>
      <c r="L136" s="12">
        <f>O136+L137/(1+[3]Calculations!$E$3)</f>
        <v>608.44742587714609</v>
      </c>
      <c r="M136" s="12">
        <f>O136+M137/(H136+[3]Calculations!$E$3-[3]Calculations!$E$1+1)</f>
        <v>672.36604734223124</v>
      </c>
      <c r="N136" s="12">
        <f t="shared" si="22"/>
        <v>544.58667915363685</v>
      </c>
      <c r="O136" s="12">
        <f t="shared" si="13"/>
        <v>22.705636031649419</v>
      </c>
      <c r="P136" s="12">
        <f t="shared" si="18"/>
        <v>0.29150296947092114</v>
      </c>
      <c r="Q136" s="12">
        <f t="shared" si="14"/>
        <v>0.25580663279302063</v>
      </c>
      <c r="R136" s="12">
        <f t="shared" si="15"/>
        <v>52.839659160073033</v>
      </c>
      <c r="S136" s="12">
        <f t="shared" si="16"/>
        <v>24.253776435045324</v>
      </c>
      <c r="T136" s="12">
        <f t="shared" si="19"/>
        <v>43.269973816622937</v>
      </c>
      <c r="U136" s="12">
        <f t="shared" si="20"/>
        <v>32.29775118255121</v>
      </c>
      <c r="V136" s="6">
        <f>LN(Shiller!I136/Shiller!I135)</f>
        <v>3.9472413439831204E-2</v>
      </c>
      <c r="W136" s="12">
        <f t="shared" si="23"/>
        <v>2.7601339356909765E-2</v>
      </c>
    </row>
    <row r="137" spans="1:23" x14ac:dyDescent="0.15">
      <c r="A137" s="12">
        <v>1999</v>
      </c>
      <c r="B137" s="8">
        <v>1248.77</v>
      </c>
      <c r="C137" s="8">
        <v>16.690000000000001</v>
      </c>
      <c r="D137" s="8">
        <v>48.17</v>
      </c>
      <c r="E137" s="17">
        <v>5.31</v>
      </c>
      <c r="F137" s="17">
        <v>4.72</v>
      </c>
      <c r="G137" s="13">
        <v>164.3</v>
      </c>
      <c r="H137" s="6">
        <f t="shared" si="11"/>
        <v>1.0250256516587677</v>
      </c>
      <c r="I137" s="6">
        <f>[3]Consumption!G115</f>
        <v>25922.571314010773</v>
      </c>
      <c r="J137" s="12">
        <f t="shared" si="17"/>
        <v>1999</v>
      </c>
      <c r="K137" s="12">
        <f t="shared" si="12"/>
        <v>1750.2541424223978</v>
      </c>
      <c r="L137" s="12">
        <f>O137+L138/(1+[3]Calculations!$E$3)</f>
        <v>623.99527697946212</v>
      </c>
      <c r="M137" s="12">
        <f>O137+M138/(H137+[3]Calculations!$E$3-[3]Calculations!$E$1+1)</f>
        <v>700.02309509538532</v>
      </c>
      <c r="N137" s="12">
        <f t="shared" si="22"/>
        <v>621.01286702427842</v>
      </c>
      <c r="O137" s="12">
        <f t="shared" si="13"/>
        <v>22.768798578199053</v>
      </c>
      <c r="P137" s="12">
        <f t="shared" si="18"/>
        <v>0.12417065786098455</v>
      </c>
      <c r="Q137" s="12">
        <f t="shared" si="14"/>
        <v>0.11704557078353914</v>
      </c>
      <c r="R137" s="12">
        <f t="shared" si="15"/>
        <v>65.714381516587679</v>
      </c>
      <c r="S137" s="12">
        <f t="shared" si="16"/>
        <v>33.123872679045093</v>
      </c>
      <c r="T137" s="12">
        <f t="shared" si="19"/>
        <v>45.707578687276985</v>
      </c>
      <c r="U137" s="12">
        <f t="shared" si="20"/>
        <v>40.449623330948405</v>
      </c>
      <c r="V137" s="6">
        <f>LN(Shiller!I137/Shiller!I136)</f>
        <v>4.1808600855206039E-2</v>
      </c>
      <c r="W137" s="12">
        <f t="shared" si="23"/>
        <v>2.7779383167711533E-3</v>
      </c>
    </row>
    <row r="138" spans="1:23" x14ac:dyDescent="0.15">
      <c r="A138" s="12">
        <v>2000</v>
      </c>
      <c r="B138" s="8">
        <v>1425.59</v>
      </c>
      <c r="C138" s="8">
        <v>16.27</v>
      </c>
      <c r="D138" s="8">
        <v>50</v>
      </c>
      <c r="E138" s="17">
        <v>6.61</v>
      </c>
      <c r="F138" s="17">
        <v>6.66</v>
      </c>
      <c r="G138" s="13">
        <v>168.8</v>
      </c>
      <c r="H138" s="6">
        <f t="shared" ref="H138:H150" si="24">(1+E138/100)*G138/G139</f>
        <v>1.027742318675043</v>
      </c>
      <c r="I138" s="6">
        <f>[3]Consumption!G116</f>
        <v>26939.623884169636</v>
      </c>
      <c r="J138" s="12">
        <f t="shared" si="17"/>
        <v>2000</v>
      </c>
      <c r="K138" s="12">
        <f t="shared" ref="K138:K151" si="25">B138*$G$151/G138</f>
        <v>1944.8155521327012</v>
      </c>
      <c r="L138" s="12">
        <f>O138+L139/(1+[3]Calculations!$E$3)</f>
        <v>640.49123593578793</v>
      </c>
      <c r="M138" s="12">
        <f>O138+M139/(H138+[3]Calculations!$E$3-[3]Calculations!$E$1+1)</f>
        <v>719.99850551108636</v>
      </c>
      <c r="N138" s="12">
        <f t="shared" si="22"/>
        <v>701.59109986192766</v>
      </c>
      <c r="O138" s="12">
        <f t="shared" ref="O138:O150" si="26">C138*$G$151/G139</f>
        <v>21.397233580810965</v>
      </c>
      <c r="P138" s="12">
        <f t="shared" si="18"/>
        <v>-8.5810510292833625E-2</v>
      </c>
      <c r="Q138" s="12">
        <f t="shared" ref="Q138:Q147" si="27">LN(1+P138)</f>
        <v>-8.9717409861184108E-2</v>
      </c>
      <c r="R138" s="12">
        <f t="shared" ref="R138:R149" si="28">D138*$G$151/G139</f>
        <v>65.756710451170761</v>
      </c>
      <c r="S138" s="12">
        <f t="shared" ref="S138:S149" si="29">K138/R137</f>
        <v>29.594976126219635</v>
      </c>
      <c r="T138" s="12">
        <f t="shared" si="19"/>
        <v>48.632302332691246</v>
      </c>
      <c r="U138" s="12">
        <f t="shared" si="20"/>
        <v>42.549082843324051</v>
      </c>
      <c r="V138" s="6">
        <f>LN(Shiller!I138/Shiller!I137)</f>
        <v>3.8484141150523683E-2</v>
      </c>
      <c r="W138" s="12">
        <f t="shared" si="23"/>
        <v>-6.2129473572746695E-2</v>
      </c>
    </row>
    <row r="139" spans="1:23" x14ac:dyDescent="0.15">
      <c r="A139" s="12">
        <v>2001</v>
      </c>
      <c r="B139" s="8">
        <v>1335.63</v>
      </c>
      <c r="C139" s="8">
        <v>15.74</v>
      </c>
      <c r="D139" s="8">
        <v>24.69</v>
      </c>
      <c r="E139" s="18">
        <v>4.63</v>
      </c>
      <c r="F139" s="18">
        <v>5.16</v>
      </c>
      <c r="G139" s="13">
        <v>175.1</v>
      </c>
      <c r="H139" s="6">
        <f t="shared" si="24"/>
        <v>1.0344840767927725</v>
      </c>
      <c r="I139" s="6">
        <f>[3]Consumption!G117</f>
        <v>27388.939129459435</v>
      </c>
      <c r="J139" s="12">
        <f>J138+1</f>
        <v>2001</v>
      </c>
      <c r="K139" s="12">
        <f t="shared" si="25"/>
        <v>1756.5327035979442</v>
      </c>
      <c r="L139" s="12">
        <f>O139+L140/(1+[3]Calculations!$E$3)</f>
        <v>659.52564794415048</v>
      </c>
      <c r="M139" s="12">
        <f>O139+M140/(H139+[3]Calculations!$E$3-[3]Calculations!$E$1+1)</f>
        <v>744.5906403746975</v>
      </c>
      <c r="N139" s="12">
        <f t="shared" si="22"/>
        <v>728.18416752602309</v>
      </c>
      <c r="O139" s="12">
        <f t="shared" si="26"/>
        <v>20.466443817052514</v>
      </c>
      <c r="P139" s="12">
        <f t="shared" ref="P139:P146" si="30">(K140-K139+O139)/K139</f>
        <v>-0.14430209463916083</v>
      </c>
      <c r="Q139" s="12">
        <f t="shared" si="27"/>
        <v>-0.15583787942738653</v>
      </c>
      <c r="R139" s="12">
        <f t="shared" si="28"/>
        <v>32.103970638057596</v>
      </c>
      <c r="S139" s="12">
        <f t="shared" si="29"/>
        <v>26.712600000000002</v>
      </c>
      <c r="T139" s="12">
        <f t="shared" si="19"/>
        <v>49.189727057612139</v>
      </c>
      <c r="U139" s="12">
        <f t="shared" si="20"/>
        <v>36.11864171228391</v>
      </c>
      <c r="V139" s="6">
        <f>LN(Shiller!I139/Shiller!I138)</f>
        <v>1.6541040842321376E-2</v>
      </c>
      <c r="W139" s="12">
        <f t="shared" si="23"/>
        <v>-4.4474983738670891E-2</v>
      </c>
    </row>
    <row r="140" spans="1:23" x14ac:dyDescent="0.15">
      <c r="A140" s="12">
        <v>2002</v>
      </c>
      <c r="B140" s="8">
        <v>1140.21</v>
      </c>
      <c r="C140" s="19">
        <v>16.07</v>
      </c>
      <c r="D140" s="8">
        <v>27.59</v>
      </c>
      <c r="E140" s="18">
        <v>1.85</v>
      </c>
      <c r="F140" s="18">
        <v>5.04</v>
      </c>
      <c r="G140" s="13">
        <v>177.1</v>
      </c>
      <c r="H140" s="6">
        <f t="shared" si="24"/>
        <v>0.99271518987341767</v>
      </c>
      <c r="I140" s="6">
        <f>[3]Consumption!G118</f>
        <v>27848.501154293452</v>
      </c>
      <c r="J140" s="12">
        <f>J139+1</f>
        <v>2002</v>
      </c>
      <c r="K140" s="12">
        <f t="shared" si="25"/>
        <v>1482.5949113495201</v>
      </c>
      <c r="L140" s="12">
        <f>O140+L141/(1+[3]Calculations!$E$3)</f>
        <v>680.7947324208302</v>
      </c>
      <c r="M140" s="12">
        <f>O140+M141/(H140+[3]Calculations!$E$3-[3]Calculations!$E$1+1)</f>
        <v>776.67562563104002</v>
      </c>
      <c r="N140" s="12">
        <f t="shared" si="22"/>
        <v>757.83474176447794</v>
      </c>
      <c r="O140" s="12">
        <f t="shared" si="26"/>
        <v>20.366536048431481</v>
      </c>
      <c r="P140" s="12">
        <f t="shared" si="30"/>
        <v>-0.22047371020594791</v>
      </c>
      <c r="Q140" s="12">
        <f t="shared" si="27"/>
        <v>-0.24906886456932079</v>
      </c>
      <c r="R140" s="12">
        <f t="shared" si="28"/>
        <v>34.966566868464504</v>
      </c>
      <c r="S140" s="12">
        <f t="shared" si="29"/>
        <v>46.181044957472658</v>
      </c>
      <c r="T140" s="12">
        <f t="shared" si="19"/>
        <v>49.603603099297302</v>
      </c>
      <c r="U140" s="12">
        <f t="shared" si="20"/>
        <v>30.140336205018393</v>
      </c>
      <c r="V140" s="6">
        <f>LN(Shiller!I140/Shiller!I139)</f>
        <v>1.6639895921572809E-2</v>
      </c>
      <c r="W140" s="12">
        <f t="shared" si="23"/>
        <v>-4.8934938531736043E-3</v>
      </c>
    </row>
    <row r="141" spans="1:23" x14ac:dyDescent="0.15">
      <c r="A141" s="12">
        <v>2003</v>
      </c>
      <c r="B141" s="8">
        <v>895.84</v>
      </c>
      <c r="C141" s="20">
        <v>17.39</v>
      </c>
      <c r="D141" s="8">
        <v>48.74</v>
      </c>
      <c r="E141" s="18">
        <v>1.18</v>
      </c>
      <c r="F141" s="18">
        <v>4.05</v>
      </c>
      <c r="G141" s="13">
        <v>181.7</v>
      </c>
      <c r="H141" s="6">
        <f t="shared" si="24"/>
        <v>0.99267850971922245</v>
      </c>
      <c r="I141" s="6">
        <f>[3]Consumption!G119</f>
        <v>28368.686990289927</v>
      </c>
      <c r="J141" s="12">
        <f>J140+1</f>
        <v>2003</v>
      </c>
      <c r="K141" s="12">
        <f t="shared" si="25"/>
        <v>1135.3551744634015</v>
      </c>
      <c r="L141" s="12">
        <f>O141+L142/(1+[3]Calculations!$E$3)</f>
        <v>703.55928578895441</v>
      </c>
      <c r="M141" s="12">
        <f>O141+M142/(H141+[3]Calculations!$E$3-[3]Calculations!$E$1+1)</f>
        <v>779.60606466909212</v>
      </c>
      <c r="N141" s="12">
        <f t="shared" si="22"/>
        <v>795.69733231892508</v>
      </c>
      <c r="O141" s="12">
        <f t="shared" si="26"/>
        <v>21.622943844492443</v>
      </c>
      <c r="P141" s="12">
        <f t="shared" si="30"/>
        <v>0.25935260707809182</v>
      </c>
      <c r="Q141" s="12">
        <f t="shared" si="27"/>
        <v>0.23059778501465203</v>
      </c>
      <c r="R141" s="12">
        <f t="shared" si="28"/>
        <v>60.603926565874737</v>
      </c>
      <c r="S141" s="12">
        <f t="shared" si="29"/>
        <v>32.469735411380938</v>
      </c>
      <c r="T141" s="12">
        <f t="shared" si="19"/>
        <v>52.217671268880665</v>
      </c>
      <c r="U141" s="12">
        <f t="shared" si="20"/>
        <v>22.888562594750002</v>
      </c>
      <c r="V141" s="6">
        <f>LN(Shiller!I141/Shiller!I140)</f>
        <v>1.85068197166877E-2</v>
      </c>
      <c r="W141" s="12">
        <f t="shared" si="23"/>
        <v>5.9861801806817015E-2</v>
      </c>
    </row>
    <row r="142" spans="1:23" x14ac:dyDescent="0.15">
      <c r="A142" s="12">
        <v>2004</v>
      </c>
      <c r="B142" s="21">
        <v>1132.52</v>
      </c>
      <c r="C142" s="20">
        <v>19.440000000000001</v>
      </c>
      <c r="D142" s="8">
        <v>58.55</v>
      </c>
      <c r="E142" s="18">
        <v>1.49</v>
      </c>
      <c r="F142" s="18">
        <v>4.1500000000000004</v>
      </c>
      <c r="G142" s="13">
        <v>185.2</v>
      </c>
      <c r="H142" s="6">
        <f t="shared" si="24"/>
        <v>0.98562915574200316</v>
      </c>
      <c r="I142" s="6">
        <f>[3]Consumption!G120</f>
        <v>29087.295635218237</v>
      </c>
      <c r="J142" s="12">
        <f>J141+1</f>
        <v>2004</v>
      </c>
      <c r="K142" s="12">
        <f t="shared" si="25"/>
        <v>1408.1895550755939</v>
      </c>
      <c r="L142" s="12">
        <f>O142+L143/(1+[3]Calculations!$E$3)</f>
        <v>726.47208027659781</v>
      </c>
      <c r="M142" s="12">
        <f>O142+M143/(H142+[3]Calculations!$E$3-[3]Calculations!$E$1+1)</f>
        <v>781.30385901250486</v>
      </c>
      <c r="N142" s="12">
        <f t="shared" si="22"/>
        <v>857.81325957895535</v>
      </c>
      <c r="O142" s="12">
        <f t="shared" si="26"/>
        <v>23.474793917147355</v>
      </c>
      <c r="P142" s="12">
        <f t="shared" si="30"/>
        <v>2.9753250293636083E-2</v>
      </c>
      <c r="Q142" s="12">
        <f t="shared" si="27"/>
        <v>2.9319210720075494E-2</v>
      </c>
      <c r="R142" s="12">
        <f t="shared" si="28"/>
        <v>70.70211851074987</v>
      </c>
      <c r="S142" s="12">
        <f t="shared" si="29"/>
        <v>23.235945835043083</v>
      </c>
      <c r="T142" s="12">
        <f t="shared" si="19"/>
        <v>54.599547790614338</v>
      </c>
      <c r="U142" s="12">
        <f t="shared" si="20"/>
        <v>26.96768202903009</v>
      </c>
      <c r="V142" s="6">
        <f>LN(Shiller!I142/Shiller!I141)</f>
        <v>2.5015536616590808E-2</v>
      </c>
      <c r="W142" s="12">
        <f t="shared" si="23"/>
        <v>8.2172280271806911E-2</v>
      </c>
    </row>
    <row r="143" spans="1:23" x14ac:dyDescent="0.15">
      <c r="A143" s="12">
        <v>2005</v>
      </c>
      <c r="B143" s="21">
        <v>1181.4100000000001</v>
      </c>
      <c r="C143" s="18">
        <v>22.22</v>
      </c>
      <c r="D143" s="13">
        <v>69.930000000000007</v>
      </c>
      <c r="E143" s="18">
        <v>3.41</v>
      </c>
      <c r="F143" s="18">
        <v>4.22</v>
      </c>
      <c r="G143" s="13">
        <v>190.7</v>
      </c>
      <c r="H143" s="6">
        <f t="shared" si="24"/>
        <v>0.99446732223903167</v>
      </c>
      <c r="I143" s="6">
        <f>[3]Consumption!G121</f>
        <v>29790.295774838196</v>
      </c>
      <c r="J143" s="12">
        <f>J142+1</f>
        <v>2005</v>
      </c>
      <c r="K143" s="12">
        <f t="shared" si="25"/>
        <v>1426.6129774514948</v>
      </c>
      <c r="L143" s="12">
        <f>O143+L144/(1+[3]Calculations!$E$3)</f>
        <v>748.90846789911359</v>
      </c>
      <c r="M143" s="12">
        <f>O143+M144/(H143+[3]Calculations!$E$3-[3]Calculations!$E$1+1)</f>
        <v>775.8028581426737</v>
      </c>
      <c r="N143" s="12">
        <f t="shared" si="22"/>
        <v>920.32229985920151</v>
      </c>
      <c r="O143" s="12">
        <f t="shared" si="26"/>
        <v>25.803437216338882</v>
      </c>
      <c r="P143" s="12">
        <f t="shared" si="30"/>
        <v>5.8980447745962783E-2</v>
      </c>
      <c r="Q143" s="12">
        <f t="shared" si="27"/>
        <v>5.7306603508282164E-2</v>
      </c>
      <c r="R143" s="12">
        <f t="shared" si="28"/>
        <v>81.207667170953101</v>
      </c>
      <c r="S143" s="12">
        <f t="shared" si="29"/>
        <v>20.177796754910336</v>
      </c>
      <c r="T143" s="12">
        <f t="shared" si="19"/>
        <v>57.655347668331409</v>
      </c>
      <c r="U143" s="12">
        <f t="shared" si="20"/>
        <v>26.128659213853958</v>
      </c>
      <c r="V143" s="6">
        <f>LN(Shiller!I143/Shiller!I142)</f>
        <v>2.3881192596796268E-2</v>
      </c>
      <c r="W143" s="12">
        <f t="shared" si="23"/>
        <v>9.4580462259813841E-2</v>
      </c>
    </row>
    <row r="144" spans="1:23" x14ac:dyDescent="0.15">
      <c r="A144" s="12">
        <v>2006</v>
      </c>
      <c r="B144" s="8">
        <v>1278.73</v>
      </c>
      <c r="C144" s="18">
        <v>24.88</v>
      </c>
      <c r="D144" s="13">
        <v>81.510000000000005</v>
      </c>
      <c r="E144" s="18">
        <v>5.32</v>
      </c>
      <c r="F144" s="22">
        <v>4.42</v>
      </c>
      <c r="G144" s="13">
        <v>198.3</v>
      </c>
      <c r="H144" s="6">
        <f t="shared" si="24"/>
        <v>1.0317838510789661</v>
      </c>
      <c r="I144" s="6">
        <f>[3]Consumption!G122</f>
        <v>30364.433438190215</v>
      </c>
      <c r="J144" s="6">
        <v>2006</v>
      </c>
      <c r="K144" s="12">
        <f t="shared" si="25"/>
        <v>1484.9518124054462</v>
      </c>
      <c r="L144" s="12">
        <f>O144+L145/(1+[3]Calculations!$E$3)</f>
        <v>770.32940406242631</v>
      </c>
      <c r="M144" s="12">
        <f>O144+M145/(H144+[3]Calculations!$E$3-[3]Calculations!$E$1+1)</f>
        <v>774.41613432684017</v>
      </c>
      <c r="N144" s="12">
        <f t="shared" si="22"/>
        <v>967.54454353408187</v>
      </c>
      <c r="O144" s="12">
        <f t="shared" si="26"/>
        <v>28.304908702869337</v>
      </c>
      <c r="P144" s="12">
        <f t="shared" si="30"/>
        <v>0.11014420374305728</v>
      </c>
      <c r="Q144" s="12">
        <f t="shared" si="27"/>
        <v>0.10448992016827678</v>
      </c>
      <c r="R144" s="12">
        <f t="shared" si="28"/>
        <v>92.730430400758834</v>
      </c>
      <c r="S144" s="12">
        <f t="shared" si="29"/>
        <v>18.285857285857283</v>
      </c>
      <c r="T144" s="12">
        <f t="shared" si="19"/>
        <v>61.322643128269007</v>
      </c>
      <c r="U144" s="12">
        <f t="shared" si="20"/>
        <v>25.755664868206004</v>
      </c>
      <c r="V144" s="6">
        <f>LN(Shiller!I144/Shiller!I143)</f>
        <v>1.9089275454331162E-2</v>
      </c>
      <c r="W144" s="12">
        <f t="shared" si="23"/>
        <v>9.2527533512931276E-2</v>
      </c>
    </row>
    <row r="145" spans="1:23" x14ac:dyDescent="0.15">
      <c r="A145" s="12">
        <v>2007</v>
      </c>
      <c r="B145" s="8">
        <v>1424.16</v>
      </c>
      <c r="C145" s="18">
        <v>27.73</v>
      </c>
      <c r="D145" s="13">
        <v>66.180000000000007</v>
      </c>
      <c r="E145" s="23">
        <v>5.34</v>
      </c>
      <c r="F145" s="22">
        <v>4.76</v>
      </c>
      <c r="G145" s="7">
        <v>202.416</v>
      </c>
      <c r="H145" s="6">
        <f t="shared" si="24"/>
        <v>1.009683750355147</v>
      </c>
      <c r="I145" s="6">
        <f>[3]Consumption!G123</f>
        <v>30867.609872173445</v>
      </c>
      <c r="J145" s="6">
        <v>2007</v>
      </c>
      <c r="K145" s="12">
        <f t="shared" si="25"/>
        <v>1620.2057386767844</v>
      </c>
      <c r="L145" s="12">
        <f>O145+L146/(1+[3]Calculations!$E$3)</f>
        <v>790.48445669134321</v>
      </c>
      <c r="M145" s="12">
        <f>O145+M146/(H145+[3]Calculations!$E$3-[3]Calculations!$E$1+1)</f>
        <v>798.24363739508033</v>
      </c>
      <c r="N145" s="12">
        <f t="shared" si="22"/>
        <v>1004.9851479070352</v>
      </c>
      <c r="O145" s="12">
        <f t="shared" si="26"/>
        <v>30.238016857656977</v>
      </c>
      <c r="P145" s="12">
        <f>(K146-K145+O145)/K145</f>
        <v>-5.3392550559229458E-2</v>
      </c>
      <c r="Q145" s="12">
        <f t="shared" si="27"/>
        <v>-5.4870791859177731E-2</v>
      </c>
      <c r="R145" s="12">
        <f t="shared" si="28"/>
        <v>72.165595226820727</v>
      </c>
      <c r="S145" s="12">
        <f t="shared" si="29"/>
        <v>17.472211998527786</v>
      </c>
      <c r="T145" s="12">
        <f t="shared" si="19"/>
        <v>62.879102650951083</v>
      </c>
      <c r="U145" s="12">
        <f t="shared" si="20"/>
        <v>26.421003010059248</v>
      </c>
      <c r="V145" s="6">
        <f>LN(Shiller!I145/Shiller!I144)</f>
        <v>1.6435439138842368E-2</v>
      </c>
      <c r="W145" s="12">
        <f t="shared" si="23"/>
        <v>6.6064727050653568E-2</v>
      </c>
    </row>
    <row r="146" spans="1:23" x14ac:dyDescent="0.15">
      <c r="A146" s="12">
        <v>2008</v>
      </c>
      <c r="B146" s="8">
        <v>1378.76</v>
      </c>
      <c r="C146" s="18">
        <v>28.39</v>
      </c>
      <c r="D146" s="13">
        <v>26.16</v>
      </c>
      <c r="E146" s="24">
        <f>(3.71+3.13)/2</f>
        <v>3.42</v>
      </c>
      <c r="F146" s="22">
        <v>3.74</v>
      </c>
      <c r="G146" s="5">
        <v>211.18</v>
      </c>
      <c r="H146" s="6">
        <f t="shared" si="24"/>
        <v>1.0343812297826591</v>
      </c>
      <c r="I146" s="6">
        <f>[3]Consumption!G124</f>
        <v>30509.081236926533</v>
      </c>
      <c r="J146" s="6">
        <v>2008</v>
      </c>
      <c r="K146" s="12">
        <f t="shared" si="25"/>
        <v>1503.4608050004736</v>
      </c>
      <c r="L146" s="12">
        <f>O146+L147/(1+[3]Calculations!$E$3)</f>
        <v>809.89643563216259</v>
      </c>
      <c r="M146" s="12">
        <f>O146+M147/(H146+[3]Calculations!$E$3-[3]Calculations!$E$1+1)</f>
        <v>804.69483966199732</v>
      </c>
      <c r="N146" s="12">
        <f t="shared" si="22"/>
        <v>928.86255553349815</v>
      </c>
      <c r="O146" s="12">
        <f t="shared" si="26"/>
        <v>30.963134936985835</v>
      </c>
      <c r="P146" s="12">
        <f t="shared" si="30"/>
        <v>-0.35149942242166116</v>
      </c>
      <c r="Q146" s="12">
        <f t="shared" si="27"/>
        <v>-0.4330923845886584</v>
      </c>
      <c r="R146" s="12">
        <f t="shared" si="28"/>
        <v>28.531018314601955</v>
      </c>
      <c r="S146" s="12">
        <f t="shared" si="29"/>
        <v>20.833484436385614</v>
      </c>
      <c r="T146" s="12">
        <f t="shared" ref="T146:T149" si="31">AVERAGE(R137:R146)</f>
        <v>60.448238566403973</v>
      </c>
      <c r="U146" s="12">
        <f t="shared" si="20"/>
        <v>23.91034129965805</v>
      </c>
    </row>
    <row r="147" spans="1:23" x14ac:dyDescent="0.15">
      <c r="A147" s="12">
        <v>2009</v>
      </c>
      <c r="B147" s="8">
        <v>865.58</v>
      </c>
      <c r="C147" s="5">
        <v>22.41</v>
      </c>
      <c r="D147" s="5">
        <v>50.97</v>
      </c>
      <c r="E147" s="25">
        <f>(1.53+0.5)/2</f>
        <v>1.0150000000000001</v>
      </c>
      <c r="F147" s="22">
        <v>2.52</v>
      </c>
      <c r="G147" s="5">
        <v>211.143</v>
      </c>
      <c r="H147" s="6">
        <f t="shared" si="24"/>
        <v>0.98430501806753523</v>
      </c>
      <c r="I147" s="6">
        <f>[3]Consumption!G125</f>
        <v>29933.85467579016</v>
      </c>
      <c r="J147" s="6">
        <v>2009</v>
      </c>
      <c r="K147" s="12">
        <f t="shared" si="25"/>
        <v>944.03206547221555</v>
      </c>
      <c r="L147" s="12">
        <f>$B147*$G$145/$G147</f>
        <v>829.80369361049156</v>
      </c>
      <c r="M147" s="12">
        <f>$B147*$G$145/$G147</f>
        <v>829.80369361049156</v>
      </c>
      <c r="N147" s="12">
        <f>$B147*$G$145/$G147</f>
        <v>829.80369361049156</v>
      </c>
      <c r="O147" s="12">
        <f t="shared" si="26"/>
        <v>23.815802516994559</v>
      </c>
      <c r="P147" s="12">
        <f>(K148-K147+O147)/K147</f>
        <v>0.29008238650075679</v>
      </c>
      <c r="Q147" s="12">
        <f t="shared" si="27"/>
        <v>0.25470608183872878</v>
      </c>
      <c r="R147" s="12">
        <f t="shared" si="28"/>
        <v>54.167400905453491</v>
      </c>
      <c r="S147" s="12">
        <f t="shared" si="29"/>
        <v>33.087920489296636</v>
      </c>
      <c r="T147" s="12">
        <f t="shared" si="31"/>
        <v>59.293540505290558</v>
      </c>
      <c r="U147" s="12">
        <f t="shared" ref="U147:U149" si="32">K147/T146</f>
        <v>15.617197256048604</v>
      </c>
    </row>
    <row r="148" spans="1:23" x14ac:dyDescent="0.15">
      <c r="A148" s="12">
        <v>2010</v>
      </c>
      <c r="B148" s="5">
        <v>1123.58</v>
      </c>
      <c r="C148" s="18">
        <v>22.73</v>
      </c>
      <c r="D148" s="13">
        <v>77.349999999999994</v>
      </c>
      <c r="E148" s="22">
        <f>(0.29+0.62)/2</f>
        <v>0.45499999999999996</v>
      </c>
      <c r="F148" s="22">
        <v>3.73</v>
      </c>
      <c r="G148" s="5">
        <v>216.68700000000001</v>
      </c>
      <c r="H148" s="6">
        <f t="shared" si="24"/>
        <v>0.98842049127475329</v>
      </c>
      <c r="J148" s="6">
        <v>2010</v>
      </c>
      <c r="K148" s="12">
        <f t="shared" si="25"/>
        <v>1194.06333744064</v>
      </c>
      <c r="L148" s="12"/>
      <c r="M148" s="12"/>
      <c r="N148" s="12"/>
      <c r="O148" s="12">
        <f t="shared" si="26"/>
        <v>23.768018780962933</v>
      </c>
      <c r="P148" s="12">
        <f>(K149-K148+O148)/K148</f>
        <v>0.14312350749611549</v>
      </c>
      <c r="Q148" s="12">
        <f>LN(1+P148)</f>
        <v>0.13376443452724995</v>
      </c>
      <c r="R148" s="12">
        <f t="shared" si="28"/>
        <v>80.882369234821056</v>
      </c>
      <c r="S148" s="12">
        <f t="shared" si="29"/>
        <v>22.043947420051005</v>
      </c>
      <c r="T148" s="12">
        <f t="shared" si="31"/>
        <v>60.806106383655582</v>
      </c>
      <c r="U148" s="12">
        <f t="shared" si="32"/>
        <v>20.13816896857589</v>
      </c>
    </row>
    <row r="149" spans="1:23" x14ac:dyDescent="0.15">
      <c r="A149" s="12">
        <v>2011</v>
      </c>
      <c r="B149" s="5">
        <v>1282.6199999999999</v>
      </c>
      <c r="C149" s="18">
        <v>26.43</v>
      </c>
      <c r="D149" s="13">
        <v>86.95</v>
      </c>
      <c r="E149" s="22">
        <f>(0.38+0.35)/2</f>
        <v>0.36499999999999999</v>
      </c>
      <c r="F149" s="22">
        <v>3.39</v>
      </c>
      <c r="G149" s="5">
        <v>220.22300000000001</v>
      </c>
      <c r="H149" s="6">
        <f t="shared" si="24"/>
        <v>0.97512546687843293</v>
      </c>
      <c r="J149" s="6">
        <v>2011</v>
      </c>
      <c r="K149" s="12">
        <f t="shared" si="25"/>
        <v>1341.1938516866992</v>
      </c>
      <c r="L149" s="12"/>
      <c r="M149" s="12"/>
      <c r="N149" s="12"/>
      <c r="O149" s="12">
        <f t="shared" si="26"/>
        <v>26.851522731784794</v>
      </c>
      <c r="P149" s="12">
        <f>(K150-K149+O149)/K149</f>
        <v>5.2044392665352435E-3</v>
      </c>
      <c r="Q149" s="12">
        <f>LN(1+P149)</f>
        <v>5.1909429793141788E-3</v>
      </c>
      <c r="R149" s="12">
        <f t="shared" si="28"/>
        <v>88.336734828932578</v>
      </c>
      <c r="S149" s="12">
        <f t="shared" si="29"/>
        <v>16.582029734970913</v>
      </c>
      <c r="T149" s="12">
        <f t="shared" si="31"/>
        <v>66.429382802743092</v>
      </c>
      <c r="U149" s="12">
        <f t="shared" si="32"/>
        <v>22.056894141921351</v>
      </c>
    </row>
    <row r="150" spans="1:23" x14ac:dyDescent="0.15">
      <c r="A150" s="12">
        <v>2012</v>
      </c>
      <c r="B150" s="10">
        <v>1300.58</v>
      </c>
      <c r="C150" s="18">
        <v>31.25</v>
      </c>
      <c r="E150" s="22"/>
      <c r="F150" s="22">
        <v>1.97</v>
      </c>
      <c r="G150" s="5">
        <v>226.66499999999999</v>
      </c>
      <c r="H150" s="6">
        <f t="shared" si="24"/>
        <v>0.98430171964564872</v>
      </c>
      <c r="J150" s="6">
        <v>2012</v>
      </c>
      <c r="K150" s="12">
        <f t="shared" si="25"/>
        <v>1321.3224909006683</v>
      </c>
      <c r="L150" s="12"/>
      <c r="M150" s="12"/>
      <c r="N150" s="12"/>
      <c r="O150" s="12">
        <f t="shared" si="26"/>
        <v>31.25</v>
      </c>
      <c r="P150" s="12">
        <f>(K151-K150+O150)/K150</f>
        <v>0.14404319188542433</v>
      </c>
      <c r="Q150" s="12">
        <f>LN(1+P150)</f>
        <v>0.13456864738950033</v>
      </c>
      <c r="R150" s="12"/>
      <c r="S150" s="12">
        <f>K150/R149</f>
        <v>14.957791834387576</v>
      </c>
      <c r="T150" s="12">
        <f>AVERAGE(R141:R150)</f>
        <v>69.925251239885156</v>
      </c>
      <c r="U150" s="12">
        <f>K150/T149</f>
        <v>19.890633258241056</v>
      </c>
    </row>
    <row r="151" spans="1:23" x14ac:dyDescent="0.15">
      <c r="A151" s="12">
        <v>2013</v>
      </c>
      <c r="B151" s="10">
        <v>1480.4</v>
      </c>
      <c r="E151" s="22"/>
      <c r="F151" s="22">
        <v>1.91</v>
      </c>
      <c r="G151" s="5">
        <v>230.28</v>
      </c>
      <c r="J151" s="6">
        <v>2013</v>
      </c>
      <c r="K151" s="12">
        <f t="shared" si="25"/>
        <v>1480.4</v>
      </c>
      <c r="L151" s="12"/>
      <c r="M151" s="12"/>
      <c r="N151" s="12"/>
      <c r="O151" s="12"/>
      <c r="P151" s="12"/>
      <c r="Q151" s="12"/>
      <c r="R151" s="12"/>
      <c r="S151" s="12"/>
      <c r="T151" s="12">
        <f>AVERAGE(R142:R151)</f>
        <v>71.090416824136454</v>
      </c>
      <c r="U151" s="12">
        <f>K151/T150</f>
        <v>21.171178848129532</v>
      </c>
    </row>
    <row r="152" spans="1:23" ht="12.75" x14ac:dyDescent="0.2">
      <c r="B152" s="6" t="s">
        <v>77</v>
      </c>
      <c r="F152" s="22"/>
      <c r="G152" s="26"/>
    </row>
    <row r="153" spans="1:23" ht="12.75" x14ac:dyDescent="0.2">
      <c r="B153" s="6" t="s">
        <v>78</v>
      </c>
      <c r="F153" s="22"/>
      <c r="G153" s="26"/>
    </row>
    <row r="154" spans="1:23" ht="12.75" x14ac:dyDescent="0.2">
      <c r="B154" s="6" t="s">
        <v>79</v>
      </c>
      <c r="F154" s="22"/>
      <c r="G154" s="26"/>
      <c r="V154" s="6">
        <f>STDEV(V99:V145)</f>
        <v>1.6141616871159947E-2</v>
      </c>
      <c r="W154" s="6">
        <f>STDEV(W99:W145)</f>
        <v>4.2502893630524306E-2</v>
      </c>
    </row>
    <row r="155" spans="1:23" ht="12.75" x14ac:dyDescent="0.2">
      <c r="B155" s="6" t="s">
        <v>80</v>
      </c>
      <c r="F155" s="22"/>
      <c r="G155" s="26"/>
    </row>
    <row r="156" spans="1:23" ht="12.75" x14ac:dyDescent="0.2">
      <c r="B156" s="27" t="s">
        <v>81</v>
      </c>
      <c r="F156" s="22"/>
      <c r="G156" s="26"/>
    </row>
    <row r="157" spans="1:23" ht="12.75" x14ac:dyDescent="0.2">
      <c r="A157" s="12"/>
      <c r="B157" s="12"/>
      <c r="C157" s="12"/>
      <c r="D157" s="12"/>
      <c r="E157" s="15"/>
      <c r="F157" s="22"/>
      <c r="G157" s="26"/>
    </row>
    <row r="158" spans="1:23" x14ac:dyDescent="0.15">
      <c r="A158" s="12"/>
      <c r="B158" s="12"/>
      <c r="C158" s="12"/>
      <c r="D158" s="12"/>
    </row>
    <row r="159" spans="1:23" x14ac:dyDescent="0.15">
      <c r="A159" s="12"/>
      <c r="B159" s="12"/>
      <c r="C159" s="12"/>
      <c r="D159" s="12"/>
    </row>
    <row r="160" spans="1:23" x14ac:dyDescent="0.15">
      <c r="A160" s="12"/>
      <c r="B160" s="12"/>
      <c r="C160" s="12"/>
      <c r="D160" s="12"/>
      <c r="L160" s="12"/>
      <c r="M160" s="12"/>
      <c r="N160" s="12"/>
    </row>
    <row r="161" spans="1:14" x14ac:dyDescent="0.15">
      <c r="A161" s="12"/>
      <c r="B161" s="12"/>
      <c r="C161" s="12"/>
      <c r="D161" s="12"/>
    </row>
    <row r="162" spans="1:14" x14ac:dyDescent="0.15">
      <c r="A162" s="12"/>
      <c r="B162" s="12"/>
      <c r="C162" s="12"/>
      <c r="D162" s="12"/>
    </row>
    <row r="163" spans="1:14" x14ac:dyDescent="0.15">
      <c r="A163" s="12"/>
      <c r="B163" s="12"/>
      <c r="C163" s="12"/>
      <c r="D163" s="12"/>
    </row>
    <row r="164" spans="1:14" x14ac:dyDescent="0.15">
      <c r="A164" s="12"/>
      <c r="B164" s="12"/>
      <c r="C164" s="12"/>
      <c r="D164" s="12"/>
    </row>
    <row r="165" spans="1:14" x14ac:dyDescent="0.15">
      <c r="A165" s="12"/>
      <c r="B165" s="12"/>
      <c r="C165" s="12"/>
      <c r="D165" s="12"/>
    </row>
    <row r="166" spans="1:14" x14ac:dyDescent="0.15">
      <c r="A166" s="12"/>
      <c r="B166" s="12"/>
      <c r="C166" s="12"/>
      <c r="D166" s="12"/>
    </row>
    <row r="167" spans="1:14" x14ac:dyDescent="0.15">
      <c r="A167" s="12"/>
      <c r="B167" s="12"/>
      <c r="C167" s="12"/>
      <c r="D167" s="12"/>
    </row>
    <row r="168" spans="1:14" x14ac:dyDescent="0.15">
      <c r="A168" s="12"/>
      <c r="B168" s="12"/>
      <c r="C168" s="12"/>
      <c r="D168" s="12"/>
    </row>
    <row r="169" spans="1:14" x14ac:dyDescent="0.15">
      <c r="A169" s="12"/>
      <c r="B169" s="12"/>
      <c r="C169" s="12"/>
      <c r="D169" s="12"/>
    </row>
    <row r="170" spans="1:14" x14ac:dyDescent="0.15">
      <c r="A170" s="12"/>
      <c r="B170" s="12"/>
      <c r="C170" s="12"/>
      <c r="D170" s="12"/>
    </row>
    <row r="171" spans="1:14" x14ac:dyDescent="0.15">
      <c r="A171" s="12"/>
      <c r="B171" s="12"/>
      <c r="C171" s="12"/>
      <c r="D171" s="12"/>
    </row>
    <row r="172" spans="1:14" x14ac:dyDescent="0.15">
      <c r="A172" s="12"/>
      <c r="B172" s="12"/>
      <c r="C172" s="12"/>
      <c r="D172" s="12"/>
    </row>
    <row r="173" spans="1:14" x14ac:dyDescent="0.15">
      <c r="A173" s="12"/>
      <c r="B173" s="12"/>
      <c r="C173" s="12"/>
      <c r="D173" s="12"/>
    </row>
    <row r="174" spans="1:14" x14ac:dyDescent="0.15">
      <c r="A174" s="12"/>
      <c r="B174" s="12"/>
      <c r="C174" s="12"/>
      <c r="D174" s="12"/>
    </row>
    <row r="175" spans="1:14" x14ac:dyDescent="0.15">
      <c r="A175" s="12"/>
      <c r="B175" s="12"/>
      <c r="C175" s="12"/>
      <c r="D175" s="12"/>
      <c r="E175" s="12"/>
      <c r="F175" s="12"/>
      <c r="G175" s="12"/>
      <c r="H175" s="12"/>
      <c r="I175" s="12"/>
      <c r="J175" s="12"/>
      <c r="K175" s="12"/>
      <c r="L175" s="12"/>
      <c r="M175" s="12"/>
      <c r="N175" s="12"/>
    </row>
    <row r="176" spans="1:14" x14ac:dyDescent="0.15">
      <c r="A176" s="12"/>
      <c r="B176" s="12"/>
      <c r="C176" s="12"/>
      <c r="D176" s="12"/>
      <c r="E176" s="12"/>
      <c r="F176" s="12"/>
      <c r="G176" s="12"/>
      <c r="H176" s="12"/>
      <c r="I176" s="12"/>
      <c r="J176" s="12"/>
      <c r="K176" s="12"/>
      <c r="L176" s="12"/>
      <c r="M176" s="12"/>
      <c r="N176" s="12"/>
    </row>
    <row r="177" spans="1:14" x14ac:dyDescent="0.15">
      <c r="A177" s="12"/>
      <c r="B177" s="12"/>
      <c r="C177" s="12"/>
      <c r="D177" s="12"/>
      <c r="E177" s="12"/>
      <c r="F177" s="12"/>
      <c r="G177" s="12"/>
      <c r="H177" s="12"/>
      <c r="I177" s="12"/>
      <c r="J177" s="12"/>
      <c r="K177" s="12"/>
      <c r="L177" s="12"/>
      <c r="M177" s="12"/>
      <c r="N177" s="12"/>
    </row>
    <row r="178" spans="1:14" x14ac:dyDescent="0.15">
      <c r="A178" s="12"/>
      <c r="B178" s="12"/>
      <c r="C178" s="12"/>
      <c r="D178" s="12"/>
      <c r="E178" s="12"/>
      <c r="F178" s="12"/>
      <c r="G178" s="12"/>
      <c r="H178" s="12"/>
      <c r="I178" s="12"/>
      <c r="J178" s="12"/>
      <c r="K178" s="12"/>
      <c r="L178" s="12"/>
      <c r="M178" s="12"/>
      <c r="N178" s="12"/>
    </row>
    <row r="179" spans="1:14" x14ac:dyDescent="0.15">
      <c r="A179" s="12"/>
      <c r="B179" s="12"/>
      <c r="C179" s="12"/>
      <c r="D179" s="12"/>
      <c r="E179" s="12"/>
      <c r="F179" s="12"/>
      <c r="G179" s="12"/>
      <c r="H179" s="12"/>
      <c r="I179" s="12"/>
      <c r="J179" s="12"/>
      <c r="K179" s="12"/>
      <c r="L179" s="12"/>
      <c r="M179" s="12"/>
      <c r="N179" s="12"/>
    </row>
    <row r="180" spans="1:14" x14ac:dyDescent="0.15">
      <c r="A180" s="12"/>
      <c r="B180" s="12"/>
      <c r="C180" s="12"/>
      <c r="D180" s="12"/>
      <c r="E180" s="12"/>
      <c r="F180" s="12"/>
      <c r="G180" s="12"/>
      <c r="H180" s="12"/>
      <c r="I180" s="12"/>
      <c r="J180" s="12"/>
      <c r="K180" s="12"/>
      <c r="L180" s="12"/>
      <c r="M180" s="12"/>
      <c r="N180" s="12"/>
    </row>
    <row r="181" spans="1:14" x14ac:dyDescent="0.15">
      <c r="A181" s="12"/>
      <c r="B181" s="12"/>
      <c r="C181" s="12"/>
      <c r="D181" s="12"/>
      <c r="E181" s="12"/>
      <c r="F181" s="12"/>
      <c r="G181" s="12"/>
      <c r="H181" s="12"/>
      <c r="I181" s="12"/>
      <c r="J181" s="12"/>
      <c r="K181" s="12"/>
      <c r="L181" s="12"/>
      <c r="M181" s="12"/>
      <c r="N181" s="12"/>
    </row>
    <row r="182" spans="1:14" x14ac:dyDescent="0.15">
      <c r="A182" s="12"/>
      <c r="B182" s="12"/>
      <c r="C182" s="12"/>
      <c r="D182" s="12"/>
      <c r="E182" s="12"/>
      <c r="F182" s="12"/>
      <c r="G182" s="12"/>
      <c r="H182" s="12"/>
      <c r="I182" s="12"/>
      <c r="J182" s="12"/>
      <c r="K182" s="12"/>
      <c r="L182" s="12"/>
      <c r="M182" s="12"/>
      <c r="N182" s="12"/>
    </row>
    <row r="183" spans="1:14" x14ac:dyDescent="0.15">
      <c r="A183" s="12"/>
      <c r="B183" s="12"/>
      <c r="C183" s="12"/>
      <c r="D183" s="12"/>
      <c r="E183" s="12"/>
      <c r="F183" s="12"/>
      <c r="G183" s="12"/>
      <c r="H183" s="12"/>
      <c r="I183" s="12"/>
      <c r="J183" s="12"/>
      <c r="K183" s="12"/>
      <c r="L183" s="12"/>
      <c r="M183" s="12"/>
      <c r="N183" s="12"/>
    </row>
    <row r="184" spans="1:14" x14ac:dyDescent="0.15">
      <c r="A184" s="12"/>
      <c r="B184" s="12"/>
      <c r="C184" s="12"/>
      <c r="D184" s="12"/>
      <c r="E184" s="12"/>
      <c r="F184" s="12"/>
      <c r="G184" s="12"/>
      <c r="H184" s="12"/>
      <c r="I184" s="12"/>
      <c r="J184" s="12"/>
      <c r="K184" s="12"/>
      <c r="L184" s="12"/>
      <c r="M184" s="12"/>
      <c r="N184" s="12"/>
    </row>
    <row r="185" spans="1:14" x14ac:dyDescent="0.15">
      <c r="A185" s="12"/>
      <c r="B185" s="12"/>
      <c r="C185" s="12"/>
      <c r="D185" s="12"/>
      <c r="E185" s="12"/>
      <c r="F185" s="12"/>
      <c r="G185" s="12"/>
      <c r="H185" s="12"/>
      <c r="I185" s="12"/>
      <c r="J185" s="12"/>
      <c r="K185" s="12"/>
      <c r="L185" s="12"/>
      <c r="M185" s="12"/>
      <c r="N185" s="12"/>
    </row>
    <row r="186" spans="1:14" x14ac:dyDescent="0.15">
      <c r="A186" s="12"/>
      <c r="B186" s="12"/>
      <c r="C186" s="12"/>
      <c r="D186" s="12"/>
      <c r="E186" s="12"/>
      <c r="F186" s="12"/>
      <c r="G186" s="12"/>
      <c r="H186" s="12"/>
      <c r="I186" s="12"/>
      <c r="J186" s="12"/>
      <c r="K186" s="12"/>
      <c r="L186" s="12"/>
      <c r="M186" s="12"/>
      <c r="N186" s="12"/>
    </row>
    <row r="187" spans="1:14" x14ac:dyDescent="0.15">
      <c r="A187" s="12"/>
      <c r="B187" s="12"/>
      <c r="C187" s="12"/>
      <c r="D187" s="12"/>
      <c r="E187" s="12"/>
      <c r="F187" s="12"/>
      <c r="G187" s="12"/>
      <c r="H187" s="12"/>
      <c r="I187" s="12"/>
      <c r="J187" s="12"/>
      <c r="K187" s="12"/>
      <c r="L187" s="12"/>
      <c r="M187" s="12"/>
      <c r="N187" s="12"/>
    </row>
    <row r="188" spans="1:14" x14ac:dyDescent="0.15">
      <c r="A188" s="12"/>
      <c r="B188" s="12"/>
      <c r="C188" s="12"/>
      <c r="D188" s="12"/>
      <c r="E188" s="12"/>
      <c r="F188" s="12"/>
      <c r="G188" s="12"/>
      <c r="H188" s="12"/>
      <c r="I188" s="12"/>
      <c r="J188" s="12"/>
      <c r="K188" s="12"/>
      <c r="L188" s="12"/>
      <c r="M188" s="12"/>
      <c r="N188" s="12"/>
    </row>
    <row r="189" spans="1:14" x14ac:dyDescent="0.15">
      <c r="A189" s="12"/>
      <c r="B189" s="12"/>
      <c r="C189" s="12"/>
      <c r="D189" s="12"/>
      <c r="E189" s="12"/>
      <c r="F189" s="12"/>
      <c r="G189" s="12"/>
      <c r="H189" s="12"/>
      <c r="I189" s="12"/>
      <c r="J189" s="12"/>
      <c r="K189" s="12"/>
      <c r="L189" s="12"/>
      <c r="M189" s="12"/>
      <c r="N189" s="12"/>
    </row>
    <row r="190" spans="1:14" x14ac:dyDescent="0.15">
      <c r="A190" s="12"/>
      <c r="B190" s="12"/>
      <c r="C190" s="12"/>
      <c r="D190" s="12"/>
      <c r="E190" s="12"/>
      <c r="F190" s="12"/>
      <c r="G190" s="12"/>
      <c r="H190" s="12"/>
      <c r="I190" s="12"/>
      <c r="J190" s="12"/>
      <c r="K190" s="12"/>
      <c r="L190" s="12"/>
      <c r="M190" s="12"/>
      <c r="N190" s="12"/>
    </row>
    <row r="191" spans="1:14" x14ac:dyDescent="0.15">
      <c r="A191" s="12"/>
      <c r="B191" s="12"/>
      <c r="C191" s="12"/>
      <c r="D191" s="12"/>
      <c r="E191" s="12"/>
      <c r="F191" s="12"/>
      <c r="G191" s="12"/>
      <c r="H191" s="12"/>
      <c r="I191" s="12"/>
      <c r="J191" s="12"/>
      <c r="K191" s="12"/>
      <c r="L191" s="12"/>
      <c r="M191" s="12"/>
      <c r="N191" s="12"/>
    </row>
    <row r="192" spans="1:14" x14ac:dyDescent="0.15">
      <c r="A192" s="12"/>
      <c r="B192" s="12"/>
      <c r="C192" s="12"/>
      <c r="D192" s="12"/>
      <c r="E192" s="12"/>
      <c r="F192" s="12"/>
      <c r="G192" s="12"/>
      <c r="H192" s="12"/>
      <c r="I192" s="12"/>
      <c r="J192" s="12"/>
      <c r="K192" s="12"/>
      <c r="L192" s="12"/>
      <c r="M192" s="12"/>
      <c r="N192" s="12"/>
    </row>
    <row r="193" spans="1:14" x14ac:dyDescent="0.15">
      <c r="A193" s="12"/>
      <c r="B193" s="12"/>
      <c r="C193" s="12"/>
      <c r="D193" s="12"/>
      <c r="E193" s="12"/>
      <c r="F193" s="12"/>
      <c r="G193" s="12"/>
      <c r="H193" s="12"/>
      <c r="I193" s="12"/>
      <c r="J193" s="12"/>
      <c r="K193" s="12"/>
      <c r="L193" s="12"/>
      <c r="M193" s="12"/>
      <c r="N193" s="12"/>
    </row>
    <row r="194" spans="1:14" x14ac:dyDescent="0.15">
      <c r="A194" s="12"/>
      <c r="B194" s="12"/>
      <c r="C194" s="12"/>
      <c r="D194" s="12"/>
      <c r="E194" s="12"/>
      <c r="F194" s="12"/>
      <c r="G194" s="12"/>
      <c r="H194" s="12"/>
      <c r="I194" s="12"/>
      <c r="J194" s="12"/>
      <c r="K194" s="12"/>
      <c r="L194" s="12"/>
      <c r="M194" s="12"/>
      <c r="N194" s="12"/>
    </row>
    <row r="195" spans="1:14" x14ac:dyDescent="0.15">
      <c r="A195" s="12"/>
      <c r="B195" s="12"/>
      <c r="C195" s="12"/>
      <c r="D195" s="12"/>
      <c r="E195" s="12"/>
      <c r="F195" s="12"/>
      <c r="G195" s="12"/>
      <c r="H195" s="12"/>
      <c r="I195" s="12"/>
      <c r="J195" s="12"/>
      <c r="K195" s="12"/>
      <c r="L195" s="12"/>
      <c r="M195" s="12"/>
      <c r="N195" s="12"/>
    </row>
    <row r="196" spans="1:14" x14ac:dyDescent="0.15">
      <c r="A196" s="12"/>
      <c r="B196" s="12"/>
      <c r="C196" s="12"/>
      <c r="D196" s="12"/>
      <c r="E196" s="12"/>
      <c r="F196" s="12"/>
      <c r="G196" s="12"/>
      <c r="H196" s="12"/>
      <c r="I196" s="12"/>
      <c r="J196" s="12"/>
      <c r="K196" s="12"/>
      <c r="L196" s="12"/>
      <c r="M196" s="12"/>
      <c r="N196" s="12"/>
    </row>
    <row r="197" spans="1:14" x14ac:dyDescent="0.15">
      <c r="A197" s="12"/>
      <c r="B197" s="12"/>
      <c r="C197" s="12"/>
      <c r="D197" s="12"/>
      <c r="E197" s="12"/>
      <c r="F197" s="12"/>
      <c r="G197" s="12"/>
      <c r="H197" s="12"/>
      <c r="I197" s="12"/>
      <c r="J197" s="12"/>
      <c r="K197" s="12"/>
      <c r="L197" s="12"/>
      <c r="M197" s="12"/>
      <c r="N197" s="12"/>
    </row>
    <row r="198" spans="1:14" x14ac:dyDescent="0.15">
      <c r="A198" s="12"/>
      <c r="B198" s="12"/>
      <c r="C198" s="12"/>
      <c r="D198" s="12"/>
      <c r="E198" s="12"/>
      <c r="F198" s="12"/>
      <c r="G198" s="12"/>
      <c r="H198" s="12"/>
      <c r="I198" s="12"/>
      <c r="J198" s="12"/>
      <c r="K198" s="12"/>
      <c r="L198" s="12"/>
      <c r="M198" s="12"/>
      <c r="N198" s="12"/>
    </row>
    <row r="199" spans="1:14" x14ac:dyDescent="0.15">
      <c r="A199" s="12"/>
      <c r="B199" s="12"/>
      <c r="C199" s="12"/>
      <c r="D199" s="12"/>
      <c r="E199" s="12"/>
      <c r="F199" s="12"/>
      <c r="G199" s="12"/>
      <c r="H199" s="12"/>
      <c r="I199" s="12"/>
      <c r="J199" s="12"/>
      <c r="K199" s="12"/>
      <c r="L199" s="12"/>
      <c r="M199" s="12"/>
      <c r="N199" s="12"/>
    </row>
    <row r="200" spans="1:14" x14ac:dyDescent="0.15">
      <c r="A200" s="12"/>
      <c r="B200" s="12"/>
      <c r="C200" s="12"/>
      <c r="D200" s="12"/>
      <c r="E200" s="12"/>
      <c r="F200" s="12"/>
      <c r="G200" s="12"/>
      <c r="H200" s="12"/>
      <c r="I200" s="12"/>
      <c r="J200" s="12"/>
      <c r="K200" s="12"/>
      <c r="L200" s="12"/>
      <c r="M200" s="12"/>
      <c r="N200" s="12"/>
    </row>
    <row r="201" spans="1:14" x14ac:dyDescent="0.15">
      <c r="A201" s="12"/>
      <c r="B201" s="12"/>
      <c r="C201" s="12"/>
      <c r="D201" s="12"/>
      <c r="E201" s="12"/>
      <c r="F201" s="12"/>
      <c r="G201" s="12"/>
      <c r="H201" s="12"/>
      <c r="I201" s="12"/>
      <c r="J201" s="12"/>
      <c r="K201" s="12"/>
      <c r="L201" s="12"/>
      <c r="M201" s="12"/>
      <c r="N201" s="12"/>
    </row>
    <row r="202" spans="1:14" x14ac:dyDescent="0.15">
      <c r="A202" s="12"/>
      <c r="B202" s="12"/>
      <c r="C202" s="12"/>
      <c r="D202" s="12"/>
      <c r="E202" s="12"/>
      <c r="F202" s="12"/>
      <c r="G202" s="12"/>
      <c r="H202" s="12"/>
      <c r="I202" s="12"/>
      <c r="J202" s="12"/>
      <c r="K202" s="12"/>
      <c r="L202" s="12"/>
      <c r="M202" s="12"/>
      <c r="N202" s="12"/>
    </row>
    <row r="203" spans="1:14" x14ac:dyDescent="0.15">
      <c r="A203" s="12"/>
      <c r="B203" s="12"/>
      <c r="C203" s="12"/>
      <c r="D203" s="12"/>
      <c r="E203" s="12"/>
      <c r="F203" s="12"/>
      <c r="G203" s="12"/>
      <c r="H203" s="12"/>
      <c r="I203" s="12"/>
      <c r="J203" s="12"/>
      <c r="K203" s="12"/>
      <c r="L203" s="12"/>
      <c r="M203" s="12"/>
      <c r="N203" s="12"/>
    </row>
    <row r="204" spans="1:14" x14ac:dyDescent="0.15">
      <c r="A204" s="12"/>
      <c r="B204" s="12"/>
      <c r="C204" s="12"/>
      <c r="D204" s="12"/>
      <c r="E204" s="12"/>
      <c r="F204" s="12"/>
      <c r="G204" s="12"/>
      <c r="H204" s="12"/>
      <c r="I204" s="12"/>
      <c r="J204" s="12"/>
      <c r="K204" s="12"/>
      <c r="L204" s="12"/>
      <c r="M204" s="12"/>
      <c r="N204" s="12"/>
    </row>
    <row r="205" spans="1:14" x14ac:dyDescent="0.15">
      <c r="A205" s="12"/>
      <c r="B205" s="12"/>
      <c r="C205" s="12"/>
      <c r="D205" s="12"/>
      <c r="E205" s="12"/>
      <c r="F205" s="12"/>
      <c r="G205" s="12"/>
      <c r="H205" s="12"/>
      <c r="I205" s="12"/>
      <c r="J205" s="12"/>
      <c r="K205" s="12"/>
      <c r="L205" s="12"/>
      <c r="M205" s="12"/>
      <c r="N205" s="12"/>
    </row>
    <row r="206" spans="1:14" x14ac:dyDescent="0.15">
      <c r="A206" s="12"/>
      <c r="B206" s="12"/>
      <c r="C206" s="12"/>
      <c r="D206" s="12"/>
      <c r="E206" s="12"/>
      <c r="F206" s="12"/>
      <c r="G206" s="12"/>
      <c r="H206" s="12"/>
      <c r="I206" s="12"/>
      <c r="J206" s="12"/>
      <c r="K206" s="12"/>
      <c r="L206" s="12"/>
      <c r="M206" s="12"/>
      <c r="N206" s="12"/>
    </row>
    <row r="207" spans="1:14" x14ac:dyDescent="0.15">
      <c r="A207" s="12"/>
      <c r="B207" s="12"/>
      <c r="C207" s="12"/>
      <c r="D207" s="12"/>
      <c r="E207" s="12"/>
      <c r="F207" s="12"/>
      <c r="G207" s="12"/>
      <c r="H207" s="12"/>
      <c r="I207" s="12"/>
      <c r="J207" s="12"/>
      <c r="K207" s="12"/>
      <c r="L207" s="12"/>
      <c r="M207" s="12"/>
      <c r="N207" s="12"/>
    </row>
    <row r="208" spans="1:14" x14ac:dyDescent="0.15">
      <c r="A208" s="12"/>
      <c r="B208" s="12"/>
      <c r="C208" s="12"/>
      <c r="D208" s="12"/>
      <c r="E208" s="12"/>
      <c r="F208" s="12"/>
      <c r="G208" s="12"/>
      <c r="H208" s="12"/>
      <c r="I208" s="12"/>
      <c r="J208" s="12"/>
      <c r="K208" s="12"/>
      <c r="L208" s="12"/>
      <c r="M208" s="12"/>
      <c r="N208" s="12"/>
    </row>
    <row r="209" spans="1:14" x14ac:dyDescent="0.15">
      <c r="A209" s="12"/>
      <c r="B209" s="12"/>
      <c r="C209" s="12"/>
      <c r="D209" s="12"/>
      <c r="E209" s="12"/>
      <c r="F209" s="12"/>
      <c r="G209" s="12"/>
      <c r="H209" s="12"/>
      <c r="I209" s="12"/>
      <c r="J209" s="12"/>
      <c r="K209" s="12"/>
      <c r="L209" s="12"/>
      <c r="M209" s="12"/>
      <c r="N209" s="12"/>
    </row>
    <row r="210" spans="1:14" x14ac:dyDescent="0.15">
      <c r="A210" s="12"/>
      <c r="B210" s="12"/>
      <c r="C210" s="12"/>
      <c r="D210" s="12"/>
      <c r="E210" s="12"/>
      <c r="F210" s="12"/>
      <c r="G210" s="12"/>
      <c r="H210" s="12"/>
      <c r="I210" s="12"/>
      <c r="J210" s="12"/>
      <c r="K210" s="12"/>
      <c r="L210" s="12"/>
      <c r="M210" s="12"/>
      <c r="N210" s="12"/>
    </row>
    <row r="211" spans="1:14" x14ac:dyDescent="0.15">
      <c r="A211" s="12"/>
      <c r="B211" s="12"/>
      <c r="C211" s="12"/>
      <c r="D211" s="12"/>
      <c r="E211" s="12"/>
      <c r="F211" s="12"/>
      <c r="G211" s="12"/>
      <c r="H211" s="12"/>
      <c r="I211" s="12"/>
      <c r="J211" s="12"/>
      <c r="K211" s="12"/>
      <c r="L211" s="12"/>
      <c r="M211" s="12"/>
      <c r="N211" s="12"/>
    </row>
    <row r="212" spans="1:14" x14ac:dyDescent="0.15">
      <c r="A212" s="12"/>
      <c r="B212" s="12"/>
      <c r="C212" s="12"/>
      <c r="D212" s="12"/>
      <c r="E212" s="12"/>
      <c r="F212" s="12"/>
      <c r="G212" s="12"/>
      <c r="H212" s="12"/>
      <c r="I212" s="12"/>
      <c r="J212" s="12"/>
      <c r="K212" s="12"/>
      <c r="L212" s="12"/>
      <c r="M212" s="12"/>
      <c r="N212" s="12"/>
    </row>
    <row r="213" spans="1:14" x14ac:dyDescent="0.15">
      <c r="A213" s="12"/>
      <c r="B213" s="12"/>
      <c r="C213" s="12"/>
      <c r="D213" s="12"/>
      <c r="E213" s="12"/>
      <c r="F213" s="12"/>
      <c r="G213" s="12"/>
      <c r="H213" s="12"/>
      <c r="I213" s="12"/>
      <c r="J213" s="12"/>
      <c r="K213" s="12"/>
      <c r="L213" s="12"/>
      <c r="M213" s="12"/>
      <c r="N213" s="12"/>
    </row>
    <row r="214" spans="1:14" x14ac:dyDescent="0.15">
      <c r="A214" s="12"/>
      <c r="B214" s="12"/>
      <c r="C214" s="12"/>
      <c r="D214" s="12"/>
      <c r="E214" s="12"/>
      <c r="F214" s="12"/>
      <c r="G214" s="12"/>
      <c r="H214" s="12"/>
      <c r="I214" s="12"/>
      <c r="J214" s="12"/>
      <c r="K214" s="12"/>
      <c r="L214" s="12"/>
      <c r="M214" s="12"/>
      <c r="N214" s="12"/>
    </row>
    <row r="215" spans="1:14" x14ac:dyDescent="0.15">
      <c r="A215" s="12"/>
      <c r="B215" s="12"/>
      <c r="C215" s="12"/>
      <c r="D215" s="12"/>
      <c r="E215" s="12"/>
      <c r="F215" s="12"/>
      <c r="G215" s="12"/>
      <c r="H215" s="12"/>
      <c r="I215" s="12"/>
      <c r="J215" s="12"/>
      <c r="K215" s="12"/>
      <c r="L215" s="12"/>
      <c r="M215" s="12"/>
      <c r="N215" s="12"/>
    </row>
    <row r="216" spans="1:14" x14ac:dyDescent="0.15">
      <c r="A216" s="12"/>
      <c r="B216" s="12"/>
      <c r="C216" s="12"/>
      <c r="D216" s="12"/>
      <c r="E216" s="12"/>
      <c r="F216" s="12"/>
      <c r="G216" s="12"/>
      <c r="H216" s="12"/>
      <c r="I216" s="12"/>
      <c r="J216" s="12"/>
      <c r="K216" s="12"/>
      <c r="L216" s="12"/>
      <c r="M216" s="12"/>
      <c r="N216" s="12"/>
    </row>
    <row r="217" spans="1:14" x14ac:dyDescent="0.15">
      <c r="A217" s="12"/>
      <c r="B217" s="12"/>
      <c r="C217" s="12"/>
      <c r="D217" s="12"/>
      <c r="E217" s="12"/>
      <c r="F217" s="12"/>
      <c r="G217" s="12"/>
      <c r="H217" s="12"/>
      <c r="I217" s="12"/>
      <c r="J217" s="12"/>
      <c r="K217" s="12"/>
      <c r="L217" s="12"/>
      <c r="M217" s="12"/>
      <c r="N217" s="12"/>
    </row>
    <row r="218" spans="1:14" x14ac:dyDescent="0.15">
      <c r="A218" s="12"/>
      <c r="B218" s="12"/>
      <c r="C218" s="12"/>
      <c r="D218" s="12"/>
      <c r="E218" s="12"/>
      <c r="F218" s="12"/>
      <c r="G218" s="12"/>
      <c r="H218" s="12"/>
      <c r="I218" s="12"/>
      <c r="J218" s="12"/>
      <c r="K218" s="12"/>
      <c r="L218" s="12"/>
      <c r="M218" s="12"/>
      <c r="N218" s="12"/>
    </row>
    <row r="219" spans="1:14" x14ac:dyDescent="0.15">
      <c r="A219" s="12"/>
      <c r="B219" s="12"/>
      <c r="C219" s="12"/>
      <c r="D219" s="12"/>
      <c r="E219" s="12"/>
      <c r="F219" s="12"/>
      <c r="G219" s="12"/>
      <c r="H219" s="12"/>
      <c r="I219" s="12"/>
      <c r="J219" s="12"/>
      <c r="K219" s="12"/>
      <c r="L219" s="12"/>
      <c r="M219" s="12"/>
      <c r="N219" s="12"/>
    </row>
    <row r="220" spans="1:14" x14ac:dyDescent="0.15">
      <c r="A220" s="12"/>
      <c r="B220" s="12"/>
      <c r="C220" s="12"/>
      <c r="D220" s="12"/>
      <c r="E220" s="12"/>
      <c r="F220" s="12"/>
      <c r="G220" s="12"/>
      <c r="H220" s="12"/>
      <c r="I220" s="12"/>
      <c r="J220" s="12"/>
      <c r="K220" s="12"/>
      <c r="L220" s="12"/>
      <c r="M220" s="12"/>
      <c r="N220" s="12"/>
    </row>
    <row r="221" spans="1:14" x14ac:dyDescent="0.15">
      <c r="A221" s="12"/>
      <c r="B221" s="12"/>
      <c r="C221" s="12"/>
      <c r="D221" s="12"/>
      <c r="E221" s="12"/>
      <c r="F221" s="12"/>
      <c r="G221" s="12"/>
      <c r="H221" s="12"/>
      <c r="I221" s="12"/>
      <c r="J221" s="12"/>
      <c r="K221" s="12"/>
      <c r="L221" s="12"/>
      <c r="M221" s="12"/>
      <c r="N221" s="12"/>
    </row>
    <row r="222" spans="1:14" x14ac:dyDescent="0.15">
      <c r="A222" s="12"/>
      <c r="B222" s="12"/>
      <c r="C222" s="12"/>
      <c r="D222" s="12"/>
      <c r="E222" s="12"/>
      <c r="F222" s="12"/>
      <c r="G222" s="12"/>
      <c r="H222" s="12"/>
      <c r="I222" s="12"/>
      <c r="J222" s="12"/>
      <c r="K222" s="12"/>
      <c r="L222" s="12"/>
      <c r="M222" s="12"/>
      <c r="N222" s="12"/>
    </row>
    <row r="223" spans="1:14" x14ac:dyDescent="0.15">
      <c r="A223" s="12"/>
      <c r="B223" s="12"/>
      <c r="C223" s="12"/>
      <c r="D223" s="12"/>
      <c r="E223" s="12"/>
      <c r="F223" s="12"/>
      <c r="G223" s="12"/>
      <c r="H223" s="12"/>
      <c r="I223" s="12"/>
      <c r="J223" s="12"/>
      <c r="K223" s="12"/>
      <c r="L223" s="12"/>
      <c r="M223" s="12"/>
      <c r="N223" s="12"/>
    </row>
    <row r="224" spans="1:14" x14ac:dyDescent="0.15">
      <c r="A224" s="12"/>
      <c r="B224" s="12"/>
      <c r="C224" s="12"/>
      <c r="D224" s="12"/>
      <c r="E224" s="12"/>
      <c r="F224" s="12"/>
      <c r="G224" s="12"/>
      <c r="H224" s="12"/>
      <c r="I224" s="12"/>
      <c r="J224" s="12"/>
      <c r="K224" s="12"/>
      <c r="L224" s="12"/>
      <c r="M224" s="12"/>
      <c r="N224" s="12"/>
    </row>
    <row r="225" spans="1:14" x14ac:dyDescent="0.15">
      <c r="A225" s="12"/>
      <c r="B225" s="12"/>
      <c r="C225" s="12"/>
      <c r="D225" s="12"/>
      <c r="E225" s="12"/>
      <c r="F225" s="12"/>
      <c r="G225" s="12"/>
      <c r="H225" s="12"/>
      <c r="I225" s="12"/>
      <c r="J225" s="12"/>
      <c r="K225" s="12"/>
      <c r="L225" s="12"/>
      <c r="M225" s="12"/>
      <c r="N225" s="12"/>
    </row>
    <row r="226" spans="1:14" x14ac:dyDescent="0.15">
      <c r="A226" s="12"/>
      <c r="B226" s="12"/>
      <c r="C226" s="12"/>
      <c r="D226" s="12"/>
      <c r="E226" s="12"/>
      <c r="F226" s="12"/>
      <c r="G226" s="12"/>
      <c r="H226" s="12"/>
      <c r="I226" s="12"/>
      <c r="J226" s="12"/>
      <c r="K226" s="12"/>
      <c r="L226" s="12"/>
      <c r="M226" s="12"/>
      <c r="N226" s="12"/>
    </row>
    <row r="227" spans="1:14" x14ac:dyDescent="0.15">
      <c r="A227" s="12"/>
      <c r="B227" s="12"/>
      <c r="C227" s="12"/>
      <c r="D227" s="12"/>
      <c r="E227" s="12"/>
      <c r="F227" s="12"/>
      <c r="G227" s="12"/>
      <c r="H227" s="12"/>
      <c r="I227" s="12"/>
      <c r="J227" s="12"/>
      <c r="K227" s="12"/>
      <c r="L227" s="12"/>
      <c r="M227" s="12"/>
      <c r="N227" s="12"/>
    </row>
    <row r="228" spans="1:14" x14ac:dyDescent="0.15">
      <c r="A228" s="12"/>
      <c r="B228" s="12"/>
      <c r="C228" s="12"/>
      <c r="D228" s="12"/>
      <c r="E228" s="12"/>
      <c r="F228" s="12"/>
      <c r="G228" s="12"/>
      <c r="H228" s="12"/>
      <c r="I228" s="12"/>
      <c r="J228" s="12"/>
      <c r="K228" s="12"/>
      <c r="L228" s="12"/>
      <c r="M228" s="12"/>
      <c r="N228" s="12"/>
    </row>
    <row r="229" spans="1:14" x14ac:dyDescent="0.15">
      <c r="A229" s="12"/>
      <c r="B229" s="12"/>
      <c r="C229" s="12"/>
      <c r="D229" s="12"/>
      <c r="E229" s="12"/>
      <c r="F229" s="12"/>
      <c r="G229" s="12"/>
      <c r="H229" s="12"/>
      <c r="I229" s="12"/>
      <c r="J229" s="12"/>
      <c r="K229" s="12"/>
      <c r="L229" s="12"/>
      <c r="M229" s="12"/>
      <c r="N229" s="12"/>
    </row>
    <row r="230" spans="1:14" x14ac:dyDescent="0.15">
      <c r="A230" s="12"/>
      <c r="B230" s="12"/>
      <c r="C230" s="12"/>
      <c r="D230" s="12"/>
      <c r="E230" s="12"/>
      <c r="F230" s="12"/>
      <c r="G230" s="12"/>
      <c r="H230" s="12"/>
      <c r="I230" s="12"/>
      <c r="J230" s="12"/>
      <c r="K230" s="12"/>
      <c r="L230" s="12"/>
      <c r="M230" s="12"/>
      <c r="N230" s="12"/>
    </row>
    <row r="231" spans="1:14" x14ac:dyDescent="0.15">
      <c r="A231" s="12"/>
      <c r="B231" s="12"/>
      <c r="C231" s="12"/>
      <c r="D231" s="12"/>
      <c r="E231" s="12"/>
      <c r="F231" s="12"/>
      <c r="G231" s="12"/>
      <c r="H231" s="12"/>
      <c r="I231" s="12"/>
      <c r="J231" s="12"/>
      <c r="K231" s="12"/>
      <c r="L231" s="12"/>
      <c r="M231" s="12"/>
      <c r="N231" s="12"/>
    </row>
    <row r="232" spans="1:14" x14ac:dyDescent="0.15">
      <c r="A232" s="12"/>
      <c r="B232" s="12"/>
      <c r="C232" s="12"/>
      <c r="D232" s="12"/>
      <c r="E232" s="12"/>
      <c r="F232" s="12"/>
      <c r="G232" s="12"/>
      <c r="H232" s="12"/>
      <c r="I232" s="12"/>
      <c r="J232" s="12"/>
      <c r="K232" s="12"/>
      <c r="L232" s="12"/>
      <c r="M232" s="12"/>
      <c r="N232" s="12"/>
    </row>
    <row r="233" spans="1:14" x14ac:dyDescent="0.15">
      <c r="A233" s="12"/>
      <c r="B233" s="12"/>
      <c r="C233" s="12"/>
      <c r="D233" s="12"/>
      <c r="E233" s="12"/>
      <c r="F233" s="12"/>
      <c r="G233" s="12"/>
      <c r="H233" s="12"/>
      <c r="I233" s="12"/>
      <c r="J233" s="12"/>
      <c r="K233" s="12"/>
      <c r="L233" s="12"/>
      <c r="M233" s="12"/>
      <c r="N233" s="12"/>
    </row>
    <row r="234" spans="1:14" x14ac:dyDescent="0.15">
      <c r="A234" s="12"/>
      <c r="B234" s="12"/>
      <c r="C234" s="12"/>
      <c r="D234" s="12"/>
      <c r="E234" s="12"/>
      <c r="F234" s="12"/>
      <c r="G234" s="12"/>
      <c r="H234" s="12"/>
      <c r="I234" s="12"/>
      <c r="J234" s="12"/>
      <c r="K234" s="12"/>
      <c r="L234" s="12"/>
      <c r="M234" s="12"/>
      <c r="N234" s="12"/>
    </row>
    <row r="235" spans="1:14" x14ac:dyDescent="0.15">
      <c r="A235" s="12"/>
      <c r="B235" s="12"/>
      <c r="C235" s="12"/>
      <c r="D235" s="12"/>
      <c r="E235" s="12"/>
      <c r="F235" s="12"/>
      <c r="G235" s="12"/>
      <c r="H235" s="12"/>
      <c r="I235" s="12"/>
      <c r="J235" s="12"/>
      <c r="K235" s="12"/>
      <c r="L235" s="12"/>
      <c r="M235" s="12"/>
      <c r="N235" s="12"/>
    </row>
    <row r="236" spans="1:14" x14ac:dyDescent="0.15">
      <c r="A236" s="12"/>
      <c r="B236" s="12"/>
      <c r="C236" s="12"/>
      <c r="D236" s="12"/>
      <c r="E236" s="12"/>
      <c r="F236" s="12"/>
      <c r="G236" s="12"/>
      <c r="H236" s="12"/>
      <c r="I236" s="12"/>
      <c r="J236" s="12"/>
      <c r="K236" s="12"/>
      <c r="L236" s="12"/>
      <c r="M236" s="12"/>
      <c r="N236" s="12"/>
    </row>
    <row r="237" spans="1:14" x14ac:dyDescent="0.15">
      <c r="A237" s="12"/>
      <c r="B237" s="12"/>
      <c r="C237" s="12"/>
      <c r="D237" s="12"/>
      <c r="E237" s="12"/>
      <c r="F237" s="12"/>
      <c r="G237" s="12"/>
      <c r="H237" s="12"/>
      <c r="I237" s="12"/>
      <c r="J237" s="12"/>
      <c r="K237" s="12"/>
      <c r="L237" s="12"/>
      <c r="M237" s="12"/>
      <c r="N237" s="12"/>
    </row>
    <row r="238" spans="1:14" x14ac:dyDescent="0.15">
      <c r="A238" s="12"/>
      <c r="B238" s="12"/>
      <c r="C238" s="12"/>
      <c r="D238" s="12"/>
      <c r="E238" s="12"/>
      <c r="F238" s="12"/>
      <c r="G238" s="12"/>
      <c r="H238" s="12"/>
      <c r="I238" s="12"/>
      <c r="J238" s="12"/>
      <c r="K238" s="12"/>
      <c r="L238" s="12"/>
      <c r="M238" s="12"/>
      <c r="N238" s="12"/>
    </row>
    <row r="239" spans="1:14" x14ac:dyDescent="0.15">
      <c r="A239" s="12"/>
      <c r="B239" s="12"/>
      <c r="C239" s="12"/>
      <c r="D239" s="12"/>
      <c r="E239" s="12"/>
      <c r="F239" s="12"/>
      <c r="G239" s="12"/>
      <c r="H239" s="12"/>
      <c r="I239" s="12"/>
      <c r="J239" s="12"/>
      <c r="K239" s="12"/>
      <c r="L239" s="12"/>
      <c r="M239" s="12"/>
      <c r="N239" s="12"/>
    </row>
    <row r="240" spans="1:14" x14ac:dyDescent="0.15">
      <c r="A240" s="12"/>
      <c r="B240" s="12"/>
      <c r="C240" s="12"/>
      <c r="D240" s="12"/>
      <c r="E240" s="12"/>
      <c r="F240" s="12"/>
      <c r="G240" s="12"/>
      <c r="H240" s="12"/>
      <c r="I240" s="12"/>
      <c r="J240" s="12"/>
      <c r="K240" s="12"/>
      <c r="L240" s="12"/>
      <c r="M240" s="12"/>
      <c r="N240" s="12"/>
    </row>
    <row r="241" spans="1:14" x14ac:dyDescent="0.15">
      <c r="A241" s="12"/>
      <c r="B241" s="12"/>
      <c r="C241" s="12"/>
      <c r="D241" s="12"/>
      <c r="E241" s="12"/>
      <c r="F241" s="12"/>
      <c r="G241" s="12"/>
      <c r="H241" s="12"/>
      <c r="I241" s="12"/>
      <c r="J241" s="12"/>
      <c r="K241" s="12"/>
      <c r="L241" s="12"/>
      <c r="M241" s="12"/>
      <c r="N241" s="12"/>
    </row>
    <row r="242" spans="1:14" x14ac:dyDescent="0.15">
      <c r="A242" s="12"/>
      <c r="B242" s="12"/>
      <c r="C242" s="12"/>
      <c r="D242" s="12"/>
      <c r="E242" s="12"/>
      <c r="F242" s="12"/>
      <c r="G242" s="12"/>
      <c r="H242" s="12"/>
      <c r="I242" s="12"/>
      <c r="J242" s="12"/>
      <c r="K242" s="12"/>
      <c r="L242" s="12"/>
      <c r="M242" s="12"/>
      <c r="N242" s="12"/>
    </row>
    <row r="243" spans="1:14" x14ac:dyDescent="0.15">
      <c r="A243" s="12"/>
      <c r="B243" s="12"/>
      <c r="C243" s="12"/>
      <c r="D243" s="12"/>
      <c r="E243" s="12"/>
      <c r="F243" s="12"/>
      <c r="G243" s="12"/>
      <c r="H243" s="12"/>
      <c r="I243" s="12"/>
      <c r="J243" s="12"/>
      <c r="K243" s="12"/>
      <c r="L243" s="12"/>
      <c r="M243" s="12"/>
      <c r="N243" s="12"/>
    </row>
    <row r="244" spans="1:14" x14ac:dyDescent="0.15">
      <c r="A244" s="12"/>
      <c r="B244" s="12"/>
      <c r="C244" s="12"/>
      <c r="D244" s="12"/>
      <c r="E244" s="12"/>
      <c r="F244" s="12"/>
      <c r="G244" s="12"/>
      <c r="H244" s="12"/>
      <c r="I244" s="12"/>
      <c r="J244" s="12"/>
      <c r="K244" s="12"/>
      <c r="L244" s="12"/>
      <c r="M244" s="12"/>
      <c r="N244" s="12"/>
    </row>
    <row r="245" spans="1:14" x14ac:dyDescent="0.15">
      <c r="A245" s="12"/>
      <c r="B245" s="12"/>
      <c r="C245" s="12"/>
      <c r="D245" s="12"/>
      <c r="E245" s="12"/>
      <c r="F245" s="12"/>
      <c r="G245" s="12"/>
      <c r="H245" s="12"/>
      <c r="I245" s="12"/>
      <c r="J245" s="12"/>
      <c r="K245" s="12"/>
      <c r="L245" s="12"/>
      <c r="M245" s="12"/>
      <c r="N245" s="12"/>
    </row>
    <row r="246" spans="1:14" x14ac:dyDescent="0.15">
      <c r="A246" s="12"/>
      <c r="B246" s="12"/>
      <c r="C246" s="12"/>
      <c r="D246" s="12"/>
      <c r="E246" s="12"/>
      <c r="F246" s="12"/>
      <c r="G246" s="12"/>
      <c r="H246" s="12"/>
      <c r="I246" s="12"/>
      <c r="J246" s="12"/>
      <c r="K246" s="12"/>
      <c r="L246" s="12"/>
      <c r="M246" s="12"/>
      <c r="N246" s="12"/>
    </row>
    <row r="247" spans="1:14" x14ac:dyDescent="0.15">
      <c r="A247" s="12"/>
      <c r="B247" s="12"/>
      <c r="C247" s="12"/>
      <c r="D247" s="12"/>
      <c r="E247" s="12"/>
      <c r="F247" s="12"/>
      <c r="G247" s="12"/>
      <c r="H247" s="12"/>
      <c r="I247" s="12"/>
      <c r="J247" s="12"/>
      <c r="K247" s="12"/>
      <c r="L247" s="12"/>
      <c r="M247" s="12"/>
      <c r="N247" s="12"/>
    </row>
    <row r="248" spans="1:14" x14ac:dyDescent="0.15">
      <c r="A248" s="12"/>
      <c r="B248" s="12"/>
      <c r="C248" s="12"/>
      <c r="D248" s="12"/>
      <c r="E248" s="12"/>
      <c r="F248" s="12"/>
      <c r="G248" s="12"/>
      <c r="H248" s="12"/>
      <c r="I248" s="12"/>
      <c r="J248" s="12"/>
      <c r="K248" s="12"/>
      <c r="L248" s="12"/>
      <c r="M248" s="12"/>
      <c r="N248" s="12"/>
    </row>
    <row r="249" spans="1:14" x14ac:dyDescent="0.15">
      <c r="A249" s="12"/>
      <c r="B249" s="12"/>
      <c r="C249" s="12"/>
      <c r="D249" s="12"/>
      <c r="E249" s="12"/>
      <c r="F249" s="12"/>
      <c r="G249" s="12"/>
      <c r="H249" s="12"/>
      <c r="I249" s="12"/>
      <c r="J249" s="12"/>
      <c r="K249" s="12"/>
      <c r="L249" s="12"/>
      <c r="M249" s="12"/>
      <c r="N249" s="12"/>
    </row>
    <row r="250" spans="1:14" x14ac:dyDescent="0.15">
      <c r="A250" s="12"/>
      <c r="B250" s="12"/>
      <c r="C250" s="12"/>
      <c r="D250" s="12"/>
      <c r="E250" s="12"/>
      <c r="F250" s="12"/>
      <c r="G250" s="12"/>
      <c r="H250" s="12"/>
      <c r="I250" s="12"/>
      <c r="J250" s="12"/>
      <c r="K250" s="12"/>
      <c r="L250" s="12"/>
      <c r="M250" s="12"/>
      <c r="N250" s="12"/>
    </row>
    <row r="251" spans="1:14" x14ac:dyDescent="0.15">
      <c r="A251" s="12"/>
      <c r="B251" s="12"/>
      <c r="C251" s="12"/>
      <c r="D251" s="12"/>
      <c r="E251" s="12"/>
      <c r="F251" s="12"/>
      <c r="G251" s="12"/>
      <c r="H251" s="12"/>
      <c r="I251" s="12"/>
      <c r="J251" s="12"/>
      <c r="K251" s="12"/>
      <c r="L251" s="12"/>
      <c r="M251" s="12"/>
      <c r="N251" s="12"/>
    </row>
    <row r="252" spans="1:14" x14ac:dyDescent="0.15">
      <c r="A252" s="12"/>
      <c r="B252" s="12"/>
      <c r="C252" s="12"/>
      <c r="D252" s="12"/>
      <c r="E252" s="12"/>
      <c r="F252" s="12"/>
      <c r="G252" s="12"/>
      <c r="H252" s="12"/>
      <c r="I252" s="12"/>
      <c r="J252" s="12"/>
      <c r="K252" s="12"/>
      <c r="L252" s="12"/>
      <c r="M252" s="12"/>
      <c r="N252" s="12"/>
    </row>
    <row r="253" spans="1:14" x14ac:dyDescent="0.15">
      <c r="A253" s="12"/>
      <c r="B253" s="12"/>
      <c r="C253" s="12"/>
      <c r="D253" s="12"/>
      <c r="E253" s="12"/>
      <c r="F253" s="12"/>
      <c r="G253" s="12"/>
      <c r="H253" s="12"/>
      <c r="I253" s="12"/>
      <c r="J253" s="12"/>
      <c r="K253" s="12"/>
      <c r="L253" s="12"/>
      <c r="M253" s="12"/>
      <c r="N253" s="12"/>
    </row>
    <row r="254" spans="1:14" x14ac:dyDescent="0.15">
      <c r="A254" s="12"/>
      <c r="B254" s="12"/>
      <c r="C254" s="12"/>
      <c r="D254" s="12"/>
      <c r="E254" s="12"/>
      <c r="F254" s="12"/>
      <c r="G254" s="12"/>
      <c r="H254" s="12"/>
      <c r="I254" s="12"/>
      <c r="J254" s="12"/>
      <c r="K254" s="12"/>
      <c r="L254" s="12"/>
      <c r="M254" s="12"/>
      <c r="N254" s="12"/>
    </row>
    <row r="255" spans="1:14" x14ac:dyDescent="0.15">
      <c r="A255" s="12"/>
      <c r="B255" s="12"/>
      <c r="C255" s="12"/>
      <c r="D255" s="12"/>
      <c r="E255" s="12"/>
      <c r="F255" s="12"/>
      <c r="G255" s="12"/>
      <c r="H255" s="12"/>
      <c r="I255" s="12"/>
      <c r="J255" s="12"/>
      <c r="K255" s="12"/>
      <c r="L255" s="12"/>
      <c r="M255" s="12"/>
      <c r="N255" s="12"/>
    </row>
    <row r="256" spans="1:14" x14ac:dyDescent="0.15">
      <c r="A256" s="12"/>
      <c r="B256" s="12"/>
      <c r="C256" s="12"/>
      <c r="D256" s="12"/>
      <c r="E256" s="12"/>
      <c r="F256" s="12"/>
      <c r="G256" s="12"/>
      <c r="H256" s="12"/>
      <c r="I256" s="12"/>
      <c r="J256" s="12"/>
      <c r="K256" s="12"/>
      <c r="L256" s="12"/>
      <c r="M256" s="12"/>
      <c r="N256" s="12"/>
    </row>
    <row r="257" spans="1:14" x14ac:dyDescent="0.15">
      <c r="A257" s="12"/>
      <c r="B257" s="12"/>
      <c r="C257" s="12"/>
      <c r="D257" s="12"/>
      <c r="E257" s="12"/>
      <c r="F257" s="12"/>
      <c r="G257" s="12"/>
      <c r="H257" s="12"/>
      <c r="I257" s="12"/>
      <c r="J257" s="12"/>
      <c r="K257" s="12"/>
      <c r="L257" s="12"/>
      <c r="M257" s="12"/>
      <c r="N257" s="12"/>
    </row>
    <row r="258" spans="1:14" x14ac:dyDescent="0.15">
      <c r="A258" s="12"/>
      <c r="B258" s="12"/>
      <c r="C258" s="12"/>
      <c r="D258" s="12"/>
      <c r="E258" s="12"/>
      <c r="F258" s="12"/>
      <c r="G258" s="12"/>
      <c r="H258" s="12"/>
      <c r="I258" s="12"/>
      <c r="J258" s="12"/>
      <c r="K258" s="12"/>
      <c r="L258" s="12"/>
      <c r="M258" s="12"/>
      <c r="N258" s="12"/>
    </row>
    <row r="259" spans="1:14" x14ac:dyDescent="0.15">
      <c r="A259" s="12"/>
      <c r="B259" s="12"/>
      <c r="C259" s="12"/>
      <c r="D259" s="12"/>
      <c r="E259" s="12"/>
      <c r="F259" s="12"/>
      <c r="G259" s="12"/>
      <c r="H259" s="12"/>
      <c r="I259" s="12"/>
      <c r="J259" s="12"/>
      <c r="K259" s="12"/>
      <c r="L259" s="12"/>
      <c r="M259" s="12"/>
      <c r="N259" s="12"/>
    </row>
    <row r="260" spans="1:14" x14ac:dyDescent="0.15">
      <c r="A260" s="12"/>
      <c r="B260" s="12"/>
      <c r="C260" s="12"/>
      <c r="D260" s="12"/>
      <c r="E260" s="12"/>
      <c r="F260" s="12"/>
      <c r="G260" s="12"/>
      <c r="H260" s="12"/>
      <c r="I260" s="12"/>
      <c r="J260" s="12"/>
      <c r="K260" s="12"/>
      <c r="L260" s="12"/>
      <c r="M260" s="12"/>
      <c r="N260" s="12"/>
    </row>
    <row r="261" spans="1:14" x14ac:dyDescent="0.15">
      <c r="A261" s="12"/>
      <c r="B261" s="12"/>
      <c r="C261" s="12"/>
      <c r="D261" s="12"/>
      <c r="E261" s="12"/>
      <c r="F261" s="12"/>
      <c r="G261" s="12"/>
      <c r="H261" s="12"/>
      <c r="I261" s="12"/>
      <c r="J261" s="12"/>
      <c r="K261" s="12"/>
      <c r="L261" s="12"/>
      <c r="M261" s="12"/>
      <c r="N261" s="12"/>
    </row>
    <row r="262" spans="1:14" x14ac:dyDescent="0.15">
      <c r="A262" s="12"/>
      <c r="B262" s="12"/>
      <c r="C262" s="12"/>
      <c r="D262" s="12"/>
      <c r="E262" s="12"/>
      <c r="F262" s="12"/>
      <c r="G262" s="12"/>
      <c r="H262" s="12"/>
      <c r="I262" s="12"/>
      <c r="J262" s="12"/>
      <c r="K262" s="12"/>
      <c r="L262" s="12"/>
      <c r="M262" s="12"/>
      <c r="N262" s="12"/>
    </row>
    <row r="263" spans="1:14" x14ac:dyDescent="0.15">
      <c r="A263" s="12"/>
      <c r="B263" s="12"/>
      <c r="C263" s="12"/>
      <c r="D263" s="12"/>
      <c r="E263" s="12"/>
      <c r="F263" s="12"/>
      <c r="G263" s="12"/>
      <c r="H263" s="12"/>
      <c r="I263" s="12"/>
      <c r="J263" s="12"/>
      <c r="K263" s="12"/>
      <c r="L263" s="12"/>
      <c r="M263" s="12"/>
      <c r="N263" s="12"/>
    </row>
    <row r="264" spans="1:14" x14ac:dyDescent="0.15">
      <c r="A264" s="12"/>
      <c r="B264" s="12"/>
      <c r="C264" s="12"/>
      <c r="D264" s="12"/>
      <c r="E264" s="12"/>
      <c r="F264" s="12"/>
      <c r="G264" s="12"/>
      <c r="H264" s="12"/>
      <c r="I264" s="12"/>
      <c r="J264" s="12"/>
      <c r="K264" s="12"/>
      <c r="L264" s="12"/>
      <c r="M264" s="12"/>
      <c r="N264" s="12"/>
    </row>
    <row r="265" spans="1:14" x14ac:dyDescent="0.15">
      <c r="A265" s="12"/>
      <c r="B265" s="12"/>
      <c r="C265" s="12"/>
      <c r="D265" s="12"/>
      <c r="E265" s="12"/>
      <c r="F265" s="12"/>
      <c r="G265" s="12"/>
      <c r="H265" s="12"/>
      <c r="I265" s="12"/>
      <c r="J265" s="12"/>
      <c r="K265" s="12"/>
      <c r="L265" s="12"/>
      <c r="M265" s="12"/>
      <c r="N265" s="12"/>
    </row>
    <row r="266" spans="1:14" x14ac:dyDescent="0.15">
      <c r="A266" s="12"/>
      <c r="B266" s="12"/>
      <c r="C266" s="12"/>
      <c r="D266" s="12"/>
      <c r="E266" s="12"/>
      <c r="F266" s="12"/>
      <c r="G266" s="12"/>
      <c r="H266" s="12"/>
      <c r="I266" s="12"/>
      <c r="J266" s="12"/>
      <c r="K266" s="12"/>
      <c r="L266" s="12"/>
      <c r="M266" s="12"/>
      <c r="N266" s="12"/>
    </row>
    <row r="267" spans="1:14" x14ac:dyDescent="0.15">
      <c r="A267" s="12"/>
      <c r="B267" s="12"/>
      <c r="C267" s="12"/>
      <c r="D267" s="12"/>
      <c r="E267" s="12"/>
      <c r="F267" s="12"/>
      <c r="G267" s="12"/>
      <c r="H267" s="12"/>
      <c r="I267" s="12"/>
      <c r="J267" s="12"/>
      <c r="K267" s="12"/>
      <c r="L267" s="12"/>
      <c r="M267" s="12"/>
      <c r="N267" s="12"/>
    </row>
    <row r="268" spans="1:14" x14ac:dyDescent="0.15">
      <c r="A268" s="12"/>
      <c r="B268" s="12"/>
      <c r="C268" s="12"/>
      <c r="D268" s="12"/>
      <c r="E268" s="12"/>
      <c r="F268" s="12"/>
      <c r="G268" s="12"/>
      <c r="H268" s="12"/>
      <c r="I268" s="12"/>
      <c r="J268" s="12"/>
      <c r="K268" s="12"/>
      <c r="L268" s="12"/>
      <c r="M268" s="12"/>
      <c r="N268" s="12"/>
    </row>
    <row r="269" spans="1:14" x14ac:dyDescent="0.15">
      <c r="A269" s="12"/>
      <c r="B269" s="12"/>
      <c r="C269" s="12"/>
      <c r="D269" s="12"/>
      <c r="E269" s="12"/>
      <c r="F269" s="12"/>
      <c r="G269" s="12"/>
      <c r="H269" s="12"/>
      <c r="I269" s="12"/>
      <c r="J269" s="12"/>
      <c r="K269" s="12"/>
      <c r="L269" s="12"/>
      <c r="M269" s="12"/>
      <c r="N269" s="12"/>
    </row>
    <row r="270" spans="1:14" x14ac:dyDescent="0.15">
      <c r="A270" s="12"/>
      <c r="B270" s="12"/>
      <c r="C270" s="12"/>
      <c r="D270" s="12"/>
      <c r="E270" s="12"/>
      <c r="F270" s="12"/>
      <c r="G270" s="12"/>
      <c r="H270" s="12"/>
      <c r="I270" s="12"/>
      <c r="J270" s="12"/>
      <c r="K270" s="12"/>
      <c r="L270" s="12"/>
      <c r="M270" s="12"/>
      <c r="N270" s="12"/>
    </row>
    <row r="271" spans="1:14" x14ac:dyDescent="0.15">
      <c r="A271" s="12"/>
      <c r="B271" s="12"/>
      <c r="C271" s="12"/>
      <c r="D271" s="12"/>
      <c r="E271" s="12"/>
      <c r="F271" s="12"/>
      <c r="G271" s="12"/>
      <c r="H271" s="12"/>
      <c r="I271" s="12"/>
      <c r="J271" s="12"/>
      <c r="K271" s="12"/>
      <c r="L271" s="12"/>
      <c r="M271" s="12"/>
      <c r="N271" s="12"/>
    </row>
    <row r="272" spans="1:14" x14ac:dyDescent="0.15">
      <c r="A272" s="12"/>
      <c r="B272" s="12"/>
      <c r="C272" s="12"/>
      <c r="D272" s="12"/>
    </row>
    <row r="273" spans="1:4" x14ac:dyDescent="0.15">
      <c r="A273" s="12"/>
      <c r="B273" s="12"/>
      <c r="C273" s="12"/>
      <c r="D273" s="12"/>
    </row>
    <row r="274" spans="1:4" x14ac:dyDescent="0.15">
      <c r="A274" s="12"/>
      <c r="B274" s="12"/>
    </row>
    <row r="275" spans="1:4" x14ac:dyDescent="0.15">
      <c r="A275" s="12"/>
      <c r="B275" s="12"/>
    </row>
    <row r="276" spans="1:4" x14ac:dyDescent="0.15">
      <c r="A276" s="12"/>
      <c r="B276" s="12"/>
    </row>
    <row r="277" spans="1:4" x14ac:dyDescent="0.15">
      <c r="A277" s="12"/>
      <c r="B277" s="12"/>
    </row>
    <row r="278" spans="1:4" x14ac:dyDescent="0.15">
      <c r="A278" s="12"/>
      <c r="B278" s="12"/>
    </row>
    <row r="279" spans="1:4" x14ac:dyDescent="0.15">
      <c r="A279" s="12"/>
      <c r="B279" s="12"/>
    </row>
    <row r="280" spans="1:4" x14ac:dyDescent="0.15">
      <c r="A280" s="12"/>
      <c r="B280" s="12"/>
    </row>
    <row r="281" spans="1:4" x14ac:dyDescent="0.15">
      <c r="A281" s="12"/>
      <c r="B281" s="12"/>
    </row>
    <row r="282" spans="1:4" x14ac:dyDescent="0.15">
      <c r="A282" s="12"/>
      <c r="B282" s="12"/>
    </row>
    <row r="283" spans="1:4" x14ac:dyDescent="0.15">
      <c r="A283" s="12"/>
      <c r="B283" s="12"/>
    </row>
    <row r="284" spans="1:4" x14ac:dyDescent="0.15">
      <c r="A284" s="12"/>
      <c r="B284" s="12"/>
    </row>
    <row r="285" spans="1:4" x14ac:dyDescent="0.15">
      <c r="A285" s="12"/>
      <c r="B285" s="12"/>
    </row>
    <row r="286" spans="1:4" x14ac:dyDescent="0.15">
      <c r="A286" s="12"/>
      <c r="B286" s="12"/>
    </row>
    <row r="287" spans="1:4" x14ac:dyDescent="0.15">
      <c r="A287" s="12"/>
      <c r="B287" s="12"/>
    </row>
    <row r="288" spans="1:4" x14ac:dyDescent="0.15">
      <c r="A288" s="12"/>
      <c r="B288" s="12"/>
    </row>
    <row r="289" spans="1:19" x14ac:dyDescent="0.15">
      <c r="A289" s="12"/>
      <c r="B289" s="12"/>
    </row>
    <row r="290" spans="1:19" x14ac:dyDescent="0.15">
      <c r="A290" s="12"/>
      <c r="B290" s="12"/>
    </row>
    <row r="291" spans="1:19" x14ac:dyDescent="0.15">
      <c r="A291" s="12"/>
      <c r="B291" s="12"/>
    </row>
    <row r="292" spans="1:19" x14ac:dyDescent="0.15">
      <c r="B292" s="27"/>
    </row>
    <row r="293" spans="1:19" x14ac:dyDescent="0.15">
      <c r="A293" s="12"/>
    </row>
    <row r="294" spans="1:19" x14ac:dyDescent="0.15">
      <c r="A294" s="12"/>
      <c r="B294" s="12"/>
      <c r="C294" s="12"/>
      <c r="D294" s="12"/>
      <c r="E294" s="12"/>
      <c r="F294" s="12"/>
      <c r="G294" s="12"/>
      <c r="H294" s="12"/>
      <c r="I294" s="12"/>
      <c r="J294" s="12"/>
      <c r="K294" s="12"/>
      <c r="L294" s="12"/>
      <c r="M294" s="12"/>
      <c r="N294" s="12"/>
      <c r="O294" s="12"/>
      <c r="P294" s="12"/>
      <c r="Q294" s="12"/>
      <c r="R294" s="12"/>
      <c r="S294" s="12"/>
    </row>
    <row r="296" spans="1:19" x14ac:dyDescent="0.15">
      <c r="A296" s="27"/>
    </row>
    <row r="299" spans="1:19" x14ac:dyDescent="0.15">
      <c r="A299" s="12"/>
    </row>
    <row r="300" spans="1:19" x14ac:dyDescent="0.15">
      <c r="A300" s="12"/>
    </row>
    <row r="301" spans="1:19" x14ac:dyDescent="0.15">
      <c r="A301" s="12"/>
    </row>
    <row r="302" spans="1:19" x14ac:dyDescent="0.15">
      <c r="A302" s="12"/>
    </row>
    <row r="303" spans="1:19" x14ac:dyDescent="0.15">
      <c r="A303" s="27"/>
    </row>
    <row r="307" spans="1:3" x14ac:dyDescent="0.15">
      <c r="A307" s="12"/>
      <c r="B307" s="12"/>
    </row>
    <row r="308" spans="1:3" x14ac:dyDescent="0.15">
      <c r="A308" s="12"/>
    </row>
    <row r="309" spans="1:3" x14ac:dyDescent="0.15">
      <c r="A309" s="12"/>
    </row>
    <row r="310" spans="1:3" x14ac:dyDescent="0.15">
      <c r="A310" s="12"/>
    </row>
    <row r="313" spans="1:3" x14ac:dyDescent="0.15">
      <c r="A313" s="12"/>
      <c r="B313" s="27"/>
    </row>
    <row r="314" spans="1:3" x14ac:dyDescent="0.15">
      <c r="A314" s="27"/>
    </row>
    <row r="315" spans="1:3" x14ac:dyDescent="0.15">
      <c r="A315" s="27"/>
    </row>
    <row r="316" spans="1:3" x14ac:dyDescent="0.15">
      <c r="A316" s="12"/>
      <c r="B316" s="12"/>
      <c r="C316" s="12"/>
    </row>
    <row r="318" spans="1:3" x14ac:dyDescent="0.15">
      <c r="A318" s="12"/>
    </row>
    <row r="319" spans="1:3" x14ac:dyDescent="0.15">
      <c r="A319" s="12"/>
      <c r="B319" s="12"/>
    </row>
    <row r="322" spans="1:2" x14ac:dyDescent="0.15">
      <c r="A322" s="12"/>
    </row>
    <row r="323" spans="1:2" x14ac:dyDescent="0.15">
      <c r="A323" s="12"/>
    </row>
    <row r="324" spans="1:2" x14ac:dyDescent="0.15">
      <c r="A324" s="12"/>
      <c r="B324" s="12"/>
    </row>
    <row r="325" spans="1:2" x14ac:dyDescent="0.15">
      <c r="A325" s="12"/>
      <c r="B325" s="12"/>
    </row>
    <row r="327" spans="1:2" x14ac:dyDescent="0.15">
      <c r="A327" s="12"/>
    </row>
    <row r="332" spans="1:2" x14ac:dyDescent="0.15">
      <c r="A332" s="12"/>
    </row>
    <row r="336" spans="1:2" x14ac:dyDescent="0.15">
      <c r="A336" s="27"/>
    </row>
    <row r="341" spans="1:14" x14ac:dyDescent="0.15">
      <c r="A341" s="12"/>
      <c r="B341" s="12"/>
    </row>
    <row r="343" spans="1:14" x14ac:dyDescent="0.15">
      <c r="A343" s="12"/>
    </row>
    <row r="345" spans="1:14" x14ac:dyDescent="0.15">
      <c r="A345" s="12"/>
      <c r="B345" s="12"/>
      <c r="C345" s="12"/>
      <c r="D345" s="12"/>
      <c r="E345" s="12"/>
      <c r="F345" s="12"/>
      <c r="G345" s="12"/>
      <c r="H345" s="12"/>
      <c r="I345" s="12"/>
      <c r="J345" s="12"/>
      <c r="K345" s="12"/>
      <c r="L345" s="12"/>
      <c r="M345" s="12"/>
      <c r="N345" s="12"/>
    </row>
    <row r="346" spans="1:14" x14ac:dyDescent="0.15">
      <c r="A346" s="12"/>
      <c r="B346" s="12"/>
    </row>
    <row r="347" spans="1:14" x14ac:dyDescent="0.15">
      <c r="A347" s="12"/>
      <c r="B347" s="12"/>
    </row>
    <row r="351" spans="1:14" x14ac:dyDescent="0.15">
      <c r="A351" s="12"/>
      <c r="B351" s="12"/>
    </row>
    <row r="355" spans="1:10" x14ac:dyDescent="0.15">
      <c r="A355" s="12"/>
    </row>
    <row r="358" spans="1:10" x14ac:dyDescent="0.15">
      <c r="A358" s="12"/>
    </row>
    <row r="359" spans="1:10" x14ac:dyDescent="0.15">
      <c r="A359" s="12"/>
    </row>
    <row r="360" spans="1:10" x14ac:dyDescent="0.15">
      <c r="A360" s="12"/>
      <c r="B360" s="12"/>
      <c r="C360" s="12"/>
      <c r="D360" s="12"/>
      <c r="E360" s="27"/>
      <c r="F360" s="27"/>
      <c r="G360" s="27"/>
      <c r="H360" s="27"/>
      <c r="I360" s="27"/>
      <c r="J360" s="27"/>
    </row>
    <row r="361" spans="1:10" x14ac:dyDescent="0.15">
      <c r="A361" s="12"/>
      <c r="B361" s="12"/>
    </row>
    <row r="362" spans="1:10" x14ac:dyDescent="0.15">
      <c r="A362" s="12"/>
      <c r="B362" s="12"/>
      <c r="C362" s="12"/>
    </row>
    <row r="363" spans="1:10" x14ac:dyDescent="0.15">
      <c r="A363" s="12"/>
      <c r="B363" s="12"/>
    </row>
    <row r="364" spans="1:10" x14ac:dyDescent="0.15">
      <c r="A364" s="12"/>
    </row>
    <row r="365" spans="1:10" x14ac:dyDescent="0.15">
      <c r="A365" s="12"/>
    </row>
    <row r="366" spans="1:10" x14ac:dyDescent="0.15">
      <c r="A366" s="12"/>
      <c r="B366" s="12"/>
    </row>
    <row r="367" spans="1:10" x14ac:dyDescent="0.15">
      <c r="A367" s="12"/>
      <c r="B367" s="12"/>
      <c r="C367" s="12"/>
    </row>
    <row r="369" spans="1:10" x14ac:dyDescent="0.15">
      <c r="A369" s="12"/>
      <c r="B369" s="12"/>
      <c r="C369" s="12"/>
      <c r="D369" s="12"/>
      <c r="E369" s="12"/>
      <c r="F369" s="12"/>
      <c r="G369" s="12"/>
      <c r="H369" s="12"/>
      <c r="I369" s="12"/>
      <c r="J369" s="12"/>
    </row>
    <row r="373" spans="1:10" x14ac:dyDescent="0.15">
      <c r="A373" s="12"/>
      <c r="B373" s="12"/>
    </row>
    <row r="375" spans="1:10" x14ac:dyDescent="0.15">
      <c r="A375" s="12"/>
      <c r="B375" s="12"/>
      <c r="C375" s="12"/>
      <c r="D375" s="12"/>
    </row>
    <row r="376" spans="1:10" x14ac:dyDescent="0.15">
      <c r="A376" s="12"/>
      <c r="B376" s="12"/>
    </row>
    <row r="377" spans="1:10" x14ac:dyDescent="0.15">
      <c r="A377" s="12"/>
      <c r="B377" s="12"/>
    </row>
    <row r="378" spans="1:10" x14ac:dyDescent="0.15">
      <c r="A378" s="12"/>
      <c r="B378" s="12"/>
    </row>
    <row r="379" spans="1:10" x14ac:dyDescent="0.15">
      <c r="A379" s="12"/>
      <c r="B379" s="12"/>
    </row>
    <row r="380" spans="1:10" x14ac:dyDescent="0.15">
      <c r="A380" s="12"/>
    </row>
    <row r="381" spans="1:10" x14ac:dyDescent="0.15">
      <c r="A381" s="12"/>
      <c r="B381" s="12"/>
    </row>
    <row r="382" spans="1:10" x14ac:dyDescent="0.15">
      <c r="A382" s="12"/>
      <c r="B382" s="12"/>
      <c r="C382" s="12"/>
    </row>
    <row r="383" spans="1:10" x14ac:dyDescent="0.15">
      <c r="A383" s="12"/>
      <c r="B383" s="12"/>
    </row>
    <row r="384" spans="1:10" x14ac:dyDescent="0.15">
      <c r="A384" s="12"/>
    </row>
    <row r="385" spans="1:4" x14ac:dyDescent="0.15">
      <c r="A385" s="12"/>
      <c r="B385" s="12"/>
      <c r="C385" s="12"/>
    </row>
    <row r="386" spans="1:4" x14ac:dyDescent="0.15">
      <c r="A386" s="12"/>
      <c r="B386" s="12"/>
    </row>
    <row r="387" spans="1:4" x14ac:dyDescent="0.15">
      <c r="A387" s="12"/>
      <c r="B387" s="12"/>
    </row>
    <row r="388" spans="1:4" x14ac:dyDescent="0.15">
      <c r="A388" s="12"/>
      <c r="B388" s="12"/>
    </row>
    <row r="389" spans="1:4" x14ac:dyDescent="0.15">
      <c r="A389" s="12"/>
      <c r="B389" s="12"/>
    </row>
    <row r="390" spans="1:4" x14ac:dyDescent="0.15">
      <c r="A390" s="12"/>
      <c r="B390" s="12"/>
      <c r="C390" s="12"/>
    </row>
    <row r="391" spans="1:4" x14ac:dyDescent="0.15">
      <c r="A391" s="12"/>
    </row>
    <row r="392" spans="1:4" x14ac:dyDescent="0.15">
      <c r="A392" s="12"/>
      <c r="B392" s="12"/>
    </row>
    <row r="393" spans="1:4" x14ac:dyDescent="0.15">
      <c r="A393" s="12"/>
    </row>
    <row r="394" spans="1:4" x14ac:dyDescent="0.15">
      <c r="A394" s="12"/>
      <c r="B394" s="12"/>
      <c r="C394" s="12"/>
      <c r="D394" s="12"/>
    </row>
    <row r="395" spans="1:4" x14ac:dyDescent="0.15">
      <c r="A395" s="12"/>
      <c r="B395" s="12"/>
    </row>
    <row r="396" spans="1:4" x14ac:dyDescent="0.15">
      <c r="A396" s="12"/>
      <c r="B396" s="12"/>
      <c r="C396" s="12"/>
    </row>
    <row r="397" spans="1:4" x14ac:dyDescent="0.15">
      <c r="A397" s="12"/>
      <c r="B397" s="12"/>
    </row>
    <row r="401" spans="1:2" x14ac:dyDescent="0.15">
      <c r="A401" s="12"/>
      <c r="B401" s="27"/>
    </row>
    <row r="402" spans="1:2" x14ac:dyDescent="0.15">
      <c r="A402" s="27"/>
    </row>
    <row r="403" spans="1:2" x14ac:dyDescent="0.15">
      <c r="A403" s="12"/>
    </row>
    <row r="405" spans="1:2" x14ac:dyDescent="0.15">
      <c r="A405" s="12"/>
      <c r="B405" s="12"/>
    </row>
    <row r="408" spans="1:2" x14ac:dyDescent="0.15">
      <c r="A408" s="12"/>
      <c r="B408" s="27"/>
    </row>
    <row r="409" spans="1:2" x14ac:dyDescent="0.15">
      <c r="A409" s="12"/>
    </row>
    <row r="411" spans="1:2" x14ac:dyDescent="0.15">
      <c r="A411" s="12"/>
    </row>
    <row r="413" spans="1:2" x14ac:dyDescent="0.15">
      <c r="A413" s="12"/>
    </row>
    <row r="415" spans="1:2" x14ac:dyDescent="0.15">
      <c r="A415" s="12"/>
      <c r="B415" s="27"/>
    </row>
    <row r="416" spans="1:2" x14ac:dyDescent="0.15">
      <c r="A416" s="27"/>
    </row>
    <row r="418" spans="1:2" x14ac:dyDescent="0.15">
      <c r="A418" s="12"/>
    </row>
    <row r="421" spans="1:2" x14ac:dyDescent="0.15">
      <c r="A421" s="12"/>
      <c r="B421" s="27"/>
    </row>
    <row r="422" spans="1:2" x14ac:dyDescent="0.15">
      <c r="A422" s="27"/>
    </row>
    <row r="426" spans="1:2" x14ac:dyDescent="0.15">
      <c r="A426" s="27"/>
    </row>
  </sheetData>
  <pageMargins left="0.75" right="0.75" top="1" bottom="1" header="0.5" footer="0.5"/>
  <pageSetup orientation="portrait"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H147"/>
  <sheetViews>
    <sheetView workbookViewId="0">
      <selection activeCell="F3" sqref="F3:F146"/>
    </sheetView>
  </sheetViews>
  <sheetFormatPr defaultColWidth="11.42578125" defaultRowHeight="15" x14ac:dyDescent="0.25"/>
  <cols>
    <col min="6" max="6" width="14.7109375" bestFit="1" customWidth="1"/>
  </cols>
  <sheetData>
    <row r="1" spans="1:8" ht="51.75" x14ac:dyDescent="0.25">
      <c r="A1" s="38" t="s">
        <v>107</v>
      </c>
      <c r="B1" s="38" t="s">
        <v>108</v>
      </c>
      <c r="C1" s="38" t="s">
        <v>109</v>
      </c>
      <c r="D1" s="38" t="s">
        <v>110</v>
      </c>
      <c r="E1" s="38" t="s">
        <v>261</v>
      </c>
      <c r="F1" s="39" t="s">
        <v>263</v>
      </c>
      <c r="G1" s="39" t="s">
        <v>258</v>
      </c>
      <c r="H1" s="39" t="s">
        <v>262</v>
      </c>
    </row>
    <row r="2" spans="1:8" ht="15.75" x14ac:dyDescent="0.25">
      <c r="A2" s="37" t="s">
        <v>169</v>
      </c>
      <c r="B2" s="37">
        <v>130.9</v>
      </c>
      <c r="C2" s="37">
        <v>140</v>
      </c>
      <c r="D2" s="37" t="s">
        <v>168</v>
      </c>
      <c r="E2" s="40"/>
      <c r="F2" s="40"/>
    </row>
    <row r="3" spans="1:8" ht="15.75" x14ac:dyDescent="0.25">
      <c r="A3" s="37" t="s">
        <v>170</v>
      </c>
      <c r="B3" s="37">
        <v>148.4</v>
      </c>
      <c r="C3" s="37">
        <v>149</v>
      </c>
      <c r="D3" s="37">
        <v>139</v>
      </c>
      <c r="E3" s="40"/>
      <c r="F3" s="40">
        <f>(((C3-B3)/B3+1)^(2)-1)*100</f>
        <v>0.81026002426602961</v>
      </c>
      <c r="G3">
        <f>(D3-B3)/B3*100</f>
        <v>-6.3342318059299227</v>
      </c>
    </row>
    <row r="4" spans="1:8" ht="15.75" x14ac:dyDescent="0.25">
      <c r="A4" s="37" t="s">
        <v>171</v>
      </c>
      <c r="B4" s="37">
        <v>156.1</v>
      </c>
      <c r="C4" s="37">
        <v>150</v>
      </c>
      <c r="D4" s="37">
        <v>145</v>
      </c>
      <c r="E4" s="40"/>
      <c r="F4" s="40">
        <f t="shared" ref="F4:F67" si="0">(((C4-B4)/B4+1)^(2)-1)*100</f>
        <v>-7.6627976694910842</v>
      </c>
      <c r="G4">
        <f t="shared" ref="G4:G67" si="1">(D4-B4)/B4*100</f>
        <v>-7.110826393337601</v>
      </c>
    </row>
    <row r="5" spans="1:8" ht="15.75" x14ac:dyDescent="0.25">
      <c r="A5" s="37" t="s">
        <v>172</v>
      </c>
      <c r="B5" s="37">
        <v>163.80000000000001</v>
      </c>
      <c r="C5" s="37">
        <v>168</v>
      </c>
      <c r="D5" s="37">
        <v>165</v>
      </c>
      <c r="E5" s="40"/>
      <c r="F5" s="40">
        <f t="shared" si="0"/>
        <v>5.1939513477974764</v>
      </c>
      <c r="G5">
        <f t="shared" si="1"/>
        <v>0.73260073260072556</v>
      </c>
    </row>
    <row r="6" spans="1:8" ht="15.75" x14ac:dyDescent="0.25">
      <c r="A6" s="37" t="s">
        <v>173</v>
      </c>
      <c r="B6" s="37">
        <v>169.3</v>
      </c>
      <c r="C6" s="37">
        <v>170</v>
      </c>
      <c r="D6" s="37">
        <v>169</v>
      </c>
      <c r="E6" s="40"/>
      <c r="F6" s="40">
        <f t="shared" si="0"/>
        <v>0.82864398731579136</v>
      </c>
      <c r="G6">
        <f t="shared" si="1"/>
        <v>-0.17720023626698839</v>
      </c>
    </row>
    <row r="7" spans="1:8" ht="15.75" x14ac:dyDescent="0.25">
      <c r="A7" s="37" t="s">
        <v>174</v>
      </c>
      <c r="B7" s="37">
        <v>173.6</v>
      </c>
      <c r="C7" s="37">
        <v>171</v>
      </c>
      <c r="D7" s="37">
        <v>167</v>
      </c>
      <c r="E7" s="40"/>
      <c r="F7" s="40">
        <f t="shared" si="0"/>
        <v>-2.9729607764021337</v>
      </c>
      <c r="G7">
        <f t="shared" si="1"/>
        <v>-3.801843317972347</v>
      </c>
    </row>
    <row r="8" spans="1:8" ht="15.75" x14ac:dyDescent="0.25">
      <c r="A8" s="37" t="s">
        <v>175</v>
      </c>
      <c r="B8" s="37">
        <v>169.7</v>
      </c>
      <c r="C8" s="37">
        <v>164</v>
      </c>
      <c r="D8" s="37">
        <v>160</v>
      </c>
      <c r="E8" s="40"/>
      <c r="F8" s="40">
        <f t="shared" si="0"/>
        <v>-6.6049172011060193</v>
      </c>
      <c r="G8">
        <f t="shared" si="1"/>
        <v>-5.7159693576900352</v>
      </c>
    </row>
    <row r="9" spans="1:8" ht="15.75" x14ac:dyDescent="0.25">
      <c r="A9" s="37" t="s">
        <v>176</v>
      </c>
      <c r="B9" s="37">
        <v>168.5</v>
      </c>
      <c r="C9" s="37">
        <v>167</v>
      </c>
      <c r="D9" s="37">
        <v>165</v>
      </c>
      <c r="E9" s="40"/>
      <c r="F9" s="40">
        <f t="shared" si="0"/>
        <v>-1.7724907325062267</v>
      </c>
      <c r="G9">
        <f t="shared" si="1"/>
        <v>-2.0771513353115725</v>
      </c>
    </row>
    <row r="10" spans="1:8" ht="15.75" x14ac:dyDescent="0.25">
      <c r="A10" s="37" t="s">
        <v>177</v>
      </c>
      <c r="B10" s="37">
        <v>167.3</v>
      </c>
      <c r="C10" s="37">
        <v>169</v>
      </c>
      <c r="D10" s="37">
        <v>168</v>
      </c>
      <c r="E10" s="40"/>
      <c r="F10" s="40">
        <f t="shared" si="0"/>
        <v>2.0426027241133626</v>
      </c>
      <c r="G10">
        <f t="shared" si="1"/>
        <v>0.41841004184099739</v>
      </c>
    </row>
    <row r="11" spans="1:8" ht="15.75" x14ac:dyDescent="0.25">
      <c r="A11" s="37" t="s">
        <v>178</v>
      </c>
      <c r="B11" s="37">
        <v>174.8</v>
      </c>
      <c r="C11" s="37">
        <v>179.5</v>
      </c>
      <c r="D11" s="37">
        <v>183.5</v>
      </c>
      <c r="E11" s="40"/>
      <c r="F11" s="40">
        <f t="shared" si="0"/>
        <v>5.449870135990631</v>
      </c>
      <c r="G11">
        <f t="shared" si="1"/>
        <v>4.9771167048054847</v>
      </c>
    </row>
    <row r="12" spans="1:8" ht="15.75" x14ac:dyDescent="0.25">
      <c r="A12" s="37" t="s">
        <v>179</v>
      </c>
      <c r="B12" s="37">
        <v>184.6</v>
      </c>
      <c r="C12" s="37">
        <v>187</v>
      </c>
      <c r="D12" s="37">
        <v>190.5</v>
      </c>
      <c r="E12" s="40"/>
      <c r="F12" s="40">
        <f t="shared" si="0"/>
        <v>2.6171195017425264</v>
      </c>
      <c r="G12">
        <f t="shared" si="1"/>
        <v>3.1960996749729174</v>
      </c>
    </row>
    <row r="13" spans="1:8" ht="15.75" x14ac:dyDescent="0.25">
      <c r="A13" s="37" t="s">
        <v>180</v>
      </c>
      <c r="B13" s="37">
        <v>187.4</v>
      </c>
      <c r="C13" s="37">
        <v>189</v>
      </c>
      <c r="D13" s="37">
        <v>192</v>
      </c>
      <c r="E13" s="40"/>
      <c r="F13" s="40">
        <f t="shared" si="0"/>
        <v>1.7148669258253868</v>
      </c>
      <c r="G13">
        <f t="shared" si="1"/>
        <v>2.4546424759871903</v>
      </c>
    </row>
    <row r="14" spans="1:8" ht="15.75" x14ac:dyDescent="0.25">
      <c r="A14" s="37" t="s">
        <v>181</v>
      </c>
      <c r="B14" s="37">
        <v>188.7</v>
      </c>
      <c r="C14" s="37">
        <v>189.5</v>
      </c>
      <c r="D14" s="37">
        <v>188</v>
      </c>
      <c r="E14" s="40"/>
      <c r="F14" s="40">
        <f t="shared" si="0"/>
        <v>0.84970409481772702</v>
      </c>
      <c r="G14">
        <f t="shared" si="1"/>
        <v>-0.37095919448860026</v>
      </c>
    </row>
    <row r="15" spans="1:8" ht="15.75" x14ac:dyDescent="0.25">
      <c r="A15" s="37" t="s">
        <v>182</v>
      </c>
      <c r="B15" s="37">
        <v>190.9</v>
      </c>
      <c r="C15" s="37">
        <v>190</v>
      </c>
      <c r="D15" s="37">
        <v>189</v>
      </c>
      <c r="E15" s="40"/>
      <c r="F15" s="40">
        <f t="shared" si="0"/>
        <v>-0.94067938229792647</v>
      </c>
      <c r="G15">
        <f t="shared" si="1"/>
        <v>-0.9952854897852309</v>
      </c>
    </row>
    <row r="16" spans="1:8" ht="15.75" x14ac:dyDescent="0.25">
      <c r="A16" s="37" t="s">
        <v>183</v>
      </c>
      <c r="B16" s="37">
        <v>190.1</v>
      </c>
      <c r="C16" s="37">
        <v>189</v>
      </c>
      <c r="D16" s="37">
        <v>187</v>
      </c>
      <c r="E16" s="40"/>
      <c r="F16" s="40">
        <f t="shared" si="0"/>
        <v>-1.1539373640109041</v>
      </c>
      <c r="G16">
        <f t="shared" si="1"/>
        <v>-1.6307206733298236</v>
      </c>
    </row>
    <row r="17" spans="1:7" ht="15.75" x14ac:dyDescent="0.25">
      <c r="A17" s="37" t="s">
        <v>184</v>
      </c>
      <c r="B17" s="37">
        <v>115.4</v>
      </c>
      <c r="C17" s="37">
        <v>114</v>
      </c>
      <c r="D17" s="37">
        <v>114</v>
      </c>
      <c r="E17" s="40"/>
      <c r="F17" s="40">
        <f t="shared" si="0"/>
        <v>-2.4116253014907052</v>
      </c>
      <c r="G17">
        <f t="shared" si="1"/>
        <v>-1.2131715771230551</v>
      </c>
    </row>
    <row r="18" spans="1:7" ht="15.75" x14ac:dyDescent="0.25">
      <c r="A18" s="37" t="s">
        <v>185</v>
      </c>
      <c r="B18" s="37">
        <v>114.6</v>
      </c>
      <c r="C18" s="37">
        <v>114</v>
      </c>
      <c r="D18" s="37">
        <v>114.5</v>
      </c>
      <c r="E18" s="40"/>
      <c r="F18" s="40">
        <f t="shared" si="0"/>
        <v>-1.0443792659192375</v>
      </c>
      <c r="G18">
        <f t="shared" si="1"/>
        <v>-8.7260034904009007E-2</v>
      </c>
    </row>
    <row r="19" spans="1:7" ht="15.75" x14ac:dyDescent="0.25">
      <c r="A19" s="37" t="s">
        <v>186</v>
      </c>
      <c r="B19" s="37">
        <v>114.5</v>
      </c>
      <c r="C19" s="37">
        <v>115</v>
      </c>
      <c r="D19" s="37">
        <v>114.7</v>
      </c>
      <c r="E19" s="40"/>
      <c r="F19" s="40">
        <f t="shared" si="0"/>
        <v>0.87526935031747577</v>
      </c>
      <c r="G19">
        <f t="shared" si="1"/>
        <v>0.17467248908297192</v>
      </c>
    </row>
    <row r="20" spans="1:7" ht="15.75" x14ac:dyDescent="0.25">
      <c r="A20" s="37" t="s">
        <v>187</v>
      </c>
      <c r="B20" s="37">
        <v>114.2</v>
      </c>
      <c r="C20" s="37">
        <v>114.5</v>
      </c>
      <c r="D20" s="37">
        <v>114.8</v>
      </c>
      <c r="E20" s="40"/>
      <c r="F20" s="40">
        <f t="shared" si="0"/>
        <v>0.52608414279184945</v>
      </c>
      <c r="G20">
        <f t="shared" si="1"/>
        <v>0.52539404553414559</v>
      </c>
    </row>
    <row r="21" spans="1:7" ht="15.75" x14ac:dyDescent="0.25">
      <c r="A21" s="37" t="s">
        <v>188</v>
      </c>
      <c r="B21" s="37">
        <v>114.9</v>
      </c>
      <c r="C21" s="37">
        <v>115.5</v>
      </c>
      <c r="D21" s="37">
        <v>115.6</v>
      </c>
      <c r="E21" s="40"/>
      <c r="F21" s="40">
        <f t="shared" si="0"/>
        <v>1.0471132804777517</v>
      </c>
      <c r="G21">
        <f t="shared" si="1"/>
        <v>0.60922541340294911</v>
      </c>
    </row>
    <row r="22" spans="1:7" ht="15.75" x14ac:dyDescent="0.25">
      <c r="A22" s="37" t="s">
        <v>189</v>
      </c>
      <c r="B22" s="37">
        <v>114.9</v>
      </c>
      <c r="C22" s="37">
        <v>115</v>
      </c>
      <c r="D22" s="37">
        <v>115.6</v>
      </c>
      <c r="E22" s="40"/>
      <c r="F22" s="40">
        <f t="shared" si="0"/>
        <v>0.17414014987111592</v>
      </c>
      <c r="G22">
        <f t="shared" si="1"/>
        <v>0.60922541340294911</v>
      </c>
    </row>
    <row r="23" spans="1:7" ht="15.75" x14ac:dyDescent="0.25">
      <c r="A23" s="37" t="s">
        <v>190</v>
      </c>
      <c r="B23" s="37">
        <v>117.7</v>
      </c>
      <c r="C23" s="37">
        <v>119</v>
      </c>
      <c r="D23" s="37">
        <v>119</v>
      </c>
      <c r="E23" s="40"/>
      <c r="F23" s="40">
        <f t="shared" si="0"/>
        <v>2.2212052155119677</v>
      </c>
      <c r="G23">
        <f>(D23-B23)/B23*100</f>
        <v>1.1045029736618497</v>
      </c>
    </row>
    <row r="24" spans="1:7" ht="15.75" x14ac:dyDescent="0.25">
      <c r="A24" s="37" t="s">
        <v>191</v>
      </c>
      <c r="B24" s="37">
        <v>119.3</v>
      </c>
      <c r="C24" s="37">
        <v>120</v>
      </c>
      <c r="D24" s="37">
        <v>121</v>
      </c>
      <c r="E24" s="40"/>
      <c r="F24" s="40">
        <f t="shared" si="0"/>
        <v>1.1769549811733615</v>
      </c>
      <c r="G24">
        <f t="shared" si="1"/>
        <v>1.4249790444258197</v>
      </c>
    </row>
    <row r="25" spans="1:7" ht="15.75" x14ac:dyDescent="0.25">
      <c r="A25" s="37" t="s">
        <v>192</v>
      </c>
      <c r="B25" s="37">
        <v>121.1</v>
      </c>
      <c r="C25" s="37">
        <v>121.05</v>
      </c>
      <c r="D25" s="37">
        <v>122</v>
      </c>
      <c r="E25" s="40"/>
      <c r="F25" s="40">
        <f t="shared" si="0"/>
        <v>-8.2559336006771122E-2</v>
      </c>
      <c r="G25">
        <f t="shared" si="1"/>
        <v>0.74318744838976525</v>
      </c>
    </row>
    <row r="26" spans="1:7" ht="15.75" x14ac:dyDescent="0.25">
      <c r="A26" s="37" t="s">
        <v>193</v>
      </c>
      <c r="B26" s="37">
        <v>123.5</v>
      </c>
      <c r="C26" s="37">
        <v>123.75</v>
      </c>
      <c r="D26" s="37">
        <v>124</v>
      </c>
      <c r="E26" s="40"/>
      <c r="F26" s="40">
        <f t="shared" si="0"/>
        <v>0.40526807520202546</v>
      </c>
      <c r="G26">
        <f t="shared" si="1"/>
        <v>0.40485829959514169</v>
      </c>
    </row>
    <row r="27" spans="1:7" ht="15.75" x14ac:dyDescent="0.25">
      <c r="A27" s="37" t="s">
        <v>194</v>
      </c>
      <c r="B27" s="37">
        <v>123.7</v>
      </c>
      <c r="C27" s="37">
        <v>124</v>
      </c>
      <c r="D27" s="37">
        <v>125</v>
      </c>
      <c r="E27" s="40"/>
      <c r="F27" s="40">
        <f t="shared" si="0"/>
        <v>0.48563263273535551</v>
      </c>
      <c r="G27">
        <f t="shared" si="1"/>
        <v>1.0509296685529483</v>
      </c>
    </row>
    <row r="28" spans="1:7" ht="15.75" x14ac:dyDescent="0.25">
      <c r="A28" s="37" t="s">
        <v>195</v>
      </c>
      <c r="B28" s="37">
        <v>123.9</v>
      </c>
      <c r="C28" s="37">
        <v>124.3</v>
      </c>
      <c r="D28" s="37">
        <v>125</v>
      </c>
      <c r="E28" s="40"/>
      <c r="F28" s="40">
        <f t="shared" si="0"/>
        <v>0.64672426473222355</v>
      </c>
      <c r="G28">
        <f t="shared" si="1"/>
        <v>0.88781275221952727</v>
      </c>
    </row>
    <row r="29" spans="1:7" ht="15.75" x14ac:dyDescent="0.25">
      <c r="A29" s="37" t="s">
        <v>196</v>
      </c>
      <c r="B29" s="37">
        <v>125.5</v>
      </c>
      <c r="C29" s="37">
        <v>126.1</v>
      </c>
      <c r="D29" s="37">
        <v>127</v>
      </c>
      <c r="E29" s="40"/>
      <c r="F29" s="40">
        <f t="shared" si="0"/>
        <v>0.95846097680987175</v>
      </c>
      <c r="G29">
        <f t="shared" si="1"/>
        <v>1.1952191235059761</v>
      </c>
    </row>
    <row r="30" spans="1:7" ht="15.75" x14ac:dyDescent="0.25">
      <c r="A30" s="37" t="s">
        <v>197</v>
      </c>
      <c r="B30" s="37">
        <v>126.2</v>
      </c>
      <c r="C30" s="37">
        <v>126.5</v>
      </c>
      <c r="D30" s="37">
        <v>127</v>
      </c>
      <c r="E30" s="40"/>
      <c r="F30" s="40">
        <f t="shared" si="0"/>
        <v>0.47600091420303414</v>
      </c>
      <c r="G30">
        <f t="shared" si="1"/>
        <v>0.63391442155308808</v>
      </c>
    </row>
    <row r="31" spans="1:7" ht="15.75" x14ac:dyDescent="0.25">
      <c r="A31" s="37" t="s">
        <v>198</v>
      </c>
      <c r="B31" s="37">
        <v>127.3</v>
      </c>
      <c r="C31" s="37">
        <v>127.5</v>
      </c>
      <c r="D31" s="37">
        <v>128.19999999999999</v>
      </c>
      <c r="E31" s="40"/>
      <c r="F31" s="40">
        <f t="shared" si="0"/>
        <v>0.31446521475395617</v>
      </c>
      <c r="G31">
        <f t="shared" si="1"/>
        <v>0.7069913589944945</v>
      </c>
    </row>
    <row r="32" spans="1:7" ht="15.75" x14ac:dyDescent="0.25">
      <c r="A32" s="37" t="s">
        <v>199</v>
      </c>
      <c r="B32" s="37">
        <v>127.5</v>
      </c>
      <c r="C32" s="37">
        <v>128.19999999999999</v>
      </c>
      <c r="D32" s="37">
        <v>129</v>
      </c>
      <c r="E32" s="40"/>
      <c r="F32" s="40">
        <f t="shared" si="0"/>
        <v>1.1010534409842121</v>
      </c>
      <c r="G32">
        <f t="shared" si="1"/>
        <v>1.1764705882352942</v>
      </c>
    </row>
    <row r="33" spans="1:7" ht="15.75" x14ac:dyDescent="0.25">
      <c r="A33" s="37" t="s">
        <v>200</v>
      </c>
      <c r="B33" s="37">
        <v>128.4</v>
      </c>
      <c r="C33" s="37">
        <v>129.25</v>
      </c>
      <c r="D33" s="37">
        <v>130</v>
      </c>
      <c r="E33" s="40"/>
      <c r="F33" s="40">
        <f t="shared" si="0"/>
        <v>1.3283698964489776</v>
      </c>
      <c r="G33">
        <f t="shared" si="1"/>
        <v>1.2461059190031107</v>
      </c>
    </row>
    <row r="34" spans="1:7" ht="15.75" x14ac:dyDescent="0.25">
      <c r="A34" s="37" t="s">
        <v>201</v>
      </c>
      <c r="B34" s="37">
        <v>105.2</v>
      </c>
      <c r="C34" s="37">
        <v>106</v>
      </c>
      <c r="D34" s="37">
        <v>106.5</v>
      </c>
      <c r="E34" s="40"/>
      <c r="F34" s="40">
        <f t="shared" si="0"/>
        <v>1.5266954849715964</v>
      </c>
      <c r="G34">
        <f t="shared" si="1"/>
        <v>1.2357414448669173</v>
      </c>
    </row>
    <row r="35" spans="1:7" ht="15.75" x14ac:dyDescent="0.25">
      <c r="A35" s="37" t="s">
        <v>202</v>
      </c>
      <c r="B35" s="37">
        <v>106</v>
      </c>
      <c r="C35" s="37">
        <v>106.7</v>
      </c>
      <c r="D35" s="37">
        <v>107.3</v>
      </c>
      <c r="E35" s="40"/>
      <c r="F35" s="40">
        <f t="shared" si="0"/>
        <v>1.3251156995371938</v>
      </c>
      <c r="G35">
        <f t="shared" si="1"/>
        <v>1.2264150943396199</v>
      </c>
    </row>
    <row r="36" spans="1:7" ht="15.75" x14ac:dyDescent="0.25">
      <c r="A36" s="37" t="s">
        <v>203</v>
      </c>
      <c r="B36" s="37">
        <v>106.2</v>
      </c>
      <c r="C36" s="37">
        <v>107</v>
      </c>
      <c r="D36" s="37">
        <v>107.5</v>
      </c>
      <c r="E36" s="40"/>
      <c r="F36" s="40">
        <f t="shared" si="0"/>
        <v>1.5122658807423806</v>
      </c>
      <c r="G36">
        <f t="shared" si="1"/>
        <v>1.2241054613935942</v>
      </c>
    </row>
    <row r="37" spans="1:7" ht="15.75" x14ac:dyDescent="0.25">
      <c r="A37" s="37" t="s">
        <v>204</v>
      </c>
      <c r="B37" s="37">
        <v>107.2</v>
      </c>
      <c r="C37" s="37">
        <v>107.85</v>
      </c>
      <c r="D37" s="37">
        <v>108.5</v>
      </c>
      <c r="E37" s="40"/>
      <c r="F37" s="40">
        <f t="shared" si="0"/>
        <v>1.2163630889396204</v>
      </c>
      <c r="G37">
        <f t="shared" si="1"/>
        <v>1.2126865671641764</v>
      </c>
    </row>
    <row r="38" spans="1:7" ht="15.75" x14ac:dyDescent="0.25">
      <c r="A38" s="37" t="s">
        <v>205</v>
      </c>
      <c r="B38" s="37">
        <v>107.8</v>
      </c>
      <c r="C38" s="37">
        <v>108.55</v>
      </c>
      <c r="D38" s="37">
        <v>109.4</v>
      </c>
      <c r="E38" s="40"/>
      <c r="F38" s="40">
        <f t="shared" si="0"/>
        <v>1.3963061190068959</v>
      </c>
      <c r="G38">
        <f t="shared" si="1"/>
        <v>1.4842300556586352</v>
      </c>
    </row>
    <row r="39" spans="1:7" ht="15.75" x14ac:dyDescent="0.25">
      <c r="A39" s="37" t="s">
        <v>206</v>
      </c>
      <c r="B39" s="37">
        <v>108.5</v>
      </c>
      <c r="C39" s="37">
        <v>109.4</v>
      </c>
      <c r="D39" s="37">
        <v>110</v>
      </c>
      <c r="E39" s="40"/>
      <c r="F39" s="40">
        <f t="shared" si="0"/>
        <v>1.6658667629382506</v>
      </c>
      <c r="G39">
        <f t="shared" si="1"/>
        <v>1.3824884792626728</v>
      </c>
    </row>
    <row r="40" spans="1:7" ht="15.75" x14ac:dyDescent="0.25">
      <c r="A40" s="37" t="s">
        <v>207</v>
      </c>
      <c r="B40" s="37">
        <v>109.3</v>
      </c>
      <c r="C40" s="37">
        <v>110</v>
      </c>
      <c r="D40" s="37">
        <v>110.5</v>
      </c>
      <c r="E40" s="40"/>
      <c r="F40" s="40">
        <f t="shared" si="0"/>
        <v>1.2849799397145034</v>
      </c>
      <c r="G40">
        <f t="shared" si="1"/>
        <v>1.0978956999085112</v>
      </c>
    </row>
    <row r="41" spans="1:7" ht="15.75" x14ac:dyDescent="0.25">
      <c r="A41" s="37" t="s">
        <v>208</v>
      </c>
      <c r="B41" s="37">
        <v>110.4</v>
      </c>
      <c r="C41" s="37">
        <v>111.5</v>
      </c>
      <c r="D41" s="37">
        <v>112.5</v>
      </c>
      <c r="E41" s="40"/>
      <c r="F41" s="40">
        <f t="shared" si="0"/>
        <v>2.0026812906952074</v>
      </c>
      <c r="G41">
        <f>(D41-B41)/B41*100</f>
        <v>1.9021739130434732</v>
      </c>
    </row>
    <row r="42" spans="1:7" ht="15.75" x14ac:dyDescent="0.25">
      <c r="A42" s="37" t="s">
        <v>209</v>
      </c>
      <c r="B42" s="37">
        <v>112.5</v>
      </c>
      <c r="C42" s="37">
        <v>114</v>
      </c>
      <c r="D42" s="37">
        <v>115</v>
      </c>
      <c r="E42" s="40"/>
      <c r="F42" s="40">
        <f t="shared" si="0"/>
        <v>2.6844444444444671</v>
      </c>
      <c r="G42">
        <f t="shared" si="1"/>
        <v>2.2222222222222223</v>
      </c>
    </row>
    <row r="43" spans="1:7" ht="15.75" x14ac:dyDescent="0.25">
      <c r="A43" s="37" t="s">
        <v>210</v>
      </c>
      <c r="B43" s="37">
        <v>114.5</v>
      </c>
      <c r="C43" s="37">
        <v>116</v>
      </c>
      <c r="D43" s="37">
        <v>117.5</v>
      </c>
      <c r="E43" s="40"/>
      <c r="F43" s="40">
        <f t="shared" si="0"/>
        <v>2.6372494803684088</v>
      </c>
      <c r="G43">
        <f t="shared" si="1"/>
        <v>2.6200873362445414</v>
      </c>
    </row>
    <row r="44" spans="1:7" ht="15.75" x14ac:dyDescent="0.25">
      <c r="A44" s="37" t="s">
        <v>211</v>
      </c>
      <c r="B44" s="37">
        <v>115.3</v>
      </c>
      <c r="C44" s="37">
        <v>117</v>
      </c>
      <c r="D44" s="37">
        <v>118.5</v>
      </c>
      <c r="E44" s="40"/>
      <c r="F44" s="40">
        <f t="shared" si="0"/>
        <v>2.9705681246328552</v>
      </c>
      <c r="G44">
        <f t="shared" si="1"/>
        <v>2.7753686036426739</v>
      </c>
    </row>
    <row r="45" spans="1:7" ht="15.75" x14ac:dyDescent="0.25">
      <c r="A45" s="37" t="s">
        <v>212</v>
      </c>
      <c r="B45" s="37">
        <v>117.5</v>
      </c>
      <c r="C45" s="37">
        <v>119.5</v>
      </c>
      <c r="D45" s="37">
        <v>121.35</v>
      </c>
      <c r="E45" s="40"/>
      <c r="F45" s="40">
        <f t="shared" si="0"/>
        <v>3.433227704843822</v>
      </c>
      <c r="G45">
        <f t="shared" si="1"/>
        <v>3.2765957446808462</v>
      </c>
    </row>
    <row r="46" spans="1:7" ht="15.75" x14ac:dyDescent="0.25">
      <c r="A46" s="37" t="s">
        <v>213</v>
      </c>
      <c r="B46" s="37">
        <v>119.9</v>
      </c>
      <c r="C46" s="37">
        <v>122.5</v>
      </c>
      <c r="D46" s="37">
        <v>124</v>
      </c>
      <c r="E46" s="40"/>
      <c r="F46" s="40">
        <f t="shared" si="0"/>
        <v>4.3839702393084101</v>
      </c>
      <c r="G46">
        <f t="shared" si="1"/>
        <v>3.4195162635529561</v>
      </c>
    </row>
    <row r="47" spans="1:7" ht="15.75" x14ac:dyDescent="0.25">
      <c r="A47" s="37" t="s">
        <v>214</v>
      </c>
      <c r="B47" s="37">
        <v>122.9</v>
      </c>
      <c r="C47" s="37">
        <v>125</v>
      </c>
      <c r="D47" s="37">
        <v>127</v>
      </c>
      <c r="E47" s="40"/>
      <c r="F47" s="40">
        <f t="shared" si="0"/>
        <v>3.4466093015218524</v>
      </c>
      <c r="G47">
        <f t="shared" si="1"/>
        <v>3.336045565500402</v>
      </c>
    </row>
    <row r="48" spans="1:7" ht="15.75" x14ac:dyDescent="0.25">
      <c r="A48" s="37" t="s">
        <v>215</v>
      </c>
      <c r="B48" s="37">
        <v>126.4</v>
      </c>
      <c r="C48" s="37">
        <v>129</v>
      </c>
      <c r="D48" s="37">
        <v>131.5</v>
      </c>
      <c r="E48" s="40"/>
      <c r="F48" s="40">
        <f t="shared" si="0"/>
        <v>4.1562349783688335</v>
      </c>
      <c r="G48">
        <f t="shared" si="1"/>
        <v>4.0348101265822738</v>
      </c>
    </row>
    <row r="49" spans="1:7" ht="15.75" x14ac:dyDescent="0.25">
      <c r="A49" s="37" t="s">
        <v>216</v>
      </c>
      <c r="B49" s="37">
        <v>129.80000000000001</v>
      </c>
      <c r="C49" s="37">
        <v>133</v>
      </c>
      <c r="D49" s="37">
        <v>135</v>
      </c>
      <c r="E49" s="40"/>
      <c r="F49" s="40">
        <f t="shared" si="0"/>
        <v>4.9914411409279547</v>
      </c>
      <c r="G49">
        <f t="shared" si="1"/>
        <v>4.0061633281972178</v>
      </c>
    </row>
    <row r="50" spans="1:7" ht="15.75" x14ac:dyDescent="0.25">
      <c r="A50" s="37" t="s">
        <v>217</v>
      </c>
      <c r="B50" s="37">
        <v>134</v>
      </c>
      <c r="C50" s="37">
        <v>137.65</v>
      </c>
      <c r="D50" s="37">
        <v>140.19999999999999</v>
      </c>
      <c r="E50" s="40"/>
      <c r="F50" s="40">
        <f t="shared" si="0"/>
        <v>5.5219564490978312</v>
      </c>
      <c r="G50">
        <f t="shared" si="1"/>
        <v>4.6268656716417826</v>
      </c>
    </row>
    <row r="51" spans="1:7" ht="15.75" x14ac:dyDescent="0.25">
      <c r="A51" s="37" t="s">
        <v>218</v>
      </c>
      <c r="B51" s="37">
        <v>137.4</v>
      </c>
      <c r="C51" s="37">
        <v>140.69999999999999</v>
      </c>
      <c r="D51" s="37">
        <v>143.5</v>
      </c>
      <c r="E51" s="40"/>
      <c r="F51" s="40">
        <f t="shared" si="0"/>
        <v>4.8611773230868849</v>
      </c>
      <c r="G51">
        <f t="shared" si="1"/>
        <v>4.4395924308588022</v>
      </c>
    </row>
    <row r="52" spans="1:7" ht="15.75" x14ac:dyDescent="0.25">
      <c r="A52" s="37" t="s">
        <v>219</v>
      </c>
      <c r="B52" s="37">
        <v>120.2</v>
      </c>
      <c r="C52" s="37">
        <v>123.3</v>
      </c>
      <c r="D52" s="37">
        <v>126</v>
      </c>
      <c r="E52" s="40"/>
      <c r="F52" s="40">
        <f t="shared" si="0"/>
        <v>5.224584095835838</v>
      </c>
      <c r="G52">
        <f t="shared" si="1"/>
        <v>4.8252911813643902</v>
      </c>
    </row>
    <row r="53" spans="1:7" ht="15.75" x14ac:dyDescent="0.25">
      <c r="A53" s="37" t="s">
        <v>220</v>
      </c>
      <c r="B53" s="37">
        <v>122.6</v>
      </c>
      <c r="C53" s="37">
        <v>125</v>
      </c>
      <c r="D53" s="37">
        <v>127</v>
      </c>
      <c r="E53" s="40"/>
      <c r="F53" s="40">
        <f t="shared" si="0"/>
        <v>3.9534927042943924</v>
      </c>
      <c r="G53">
        <f t="shared" si="1"/>
        <v>3.5889070146818969</v>
      </c>
    </row>
    <row r="54" spans="1:7" ht="15.75" x14ac:dyDescent="0.25">
      <c r="A54" s="37" t="s">
        <v>221</v>
      </c>
      <c r="B54" s="37">
        <v>124.3</v>
      </c>
      <c r="C54" s="37">
        <v>127.15</v>
      </c>
      <c r="D54" s="37">
        <v>129.6</v>
      </c>
      <c r="E54" s="40"/>
      <c r="F54" s="40">
        <f t="shared" si="0"/>
        <v>4.638250955147738</v>
      </c>
      <c r="G54">
        <f t="shared" si="1"/>
        <v>4.2638777152051466</v>
      </c>
    </row>
    <row r="55" spans="1:7" ht="15.75" x14ac:dyDescent="0.25">
      <c r="A55" s="37" t="s">
        <v>222</v>
      </c>
      <c r="B55" s="37">
        <v>126.6</v>
      </c>
      <c r="C55" s="37">
        <v>129.44999999999999</v>
      </c>
      <c r="D55" s="37">
        <v>131.80000000000001</v>
      </c>
      <c r="E55" s="40"/>
      <c r="F55" s="40">
        <f t="shared" si="0"/>
        <v>4.5530479998202811</v>
      </c>
      <c r="G55">
        <f t="shared" si="1"/>
        <v>4.1074249605055426</v>
      </c>
    </row>
    <row r="56" spans="1:7" ht="15.75" x14ac:dyDescent="0.25">
      <c r="A56" s="37" t="s">
        <v>223</v>
      </c>
      <c r="B56" s="37">
        <v>130.69999999999999</v>
      </c>
      <c r="C56" s="37">
        <v>134</v>
      </c>
      <c r="D56" s="37">
        <v>137</v>
      </c>
      <c r="E56" s="40"/>
      <c r="F56" s="40">
        <f t="shared" si="0"/>
        <v>5.1134816996819543</v>
      </c>
      <c r="G56">
        <f t="shared" si="1"/>
        <v>4.8201989288446914</v>
      </c>
    </row>
    <row r="57" spans="1:7" ht="15.75" x14ac:dyDescent="0.25">
      <c r="A57" s="37" t="s">
        <v>224</v>
      </c>
      <c r="B57" s="37">
        <v>136.6</v>
      </c>
      <c r="C57" s="37">
        <v>141.19999999999999</v>
      </c>
      <c r="D57" s="37">
        <v>145</v>
      </c>
      <c r="E57" s="40"/>
      <c r="F57" s="40">
        <f t="shared" si="0"/>
        <v>6.8483929953331968</v>
      </c>
      <c r="G57">
        <f t="shared" si="1"/>
        <v>6.1493411420205017</v>
      </c>
    </row>
    <row r="58" spans="1:7" ht="15.75" x14ac:dyDescent="0.25">
      <c r="A58" s="37" t="s">
        <v>225</v>
      </c>
      <c r="B58" s="37">
        <v>144</v>
      </c>
      <c r="C58" s="37">
        <v>150.91</v>
      </c>
      <c r="D58" s="37">
        <v>155.9</v>
      </c>
      <c r="E58" s="40"/>
      <c r="F58" s="40">
        <f t="shared" si="0"/>
        <v>9.827488908178994</v>
      </c>
      <c r="G58">
        <f t="shared" si="1"/>
        <v>8.2638888888888928</v>
      </c>
    </row>
    <row r="59" spans="1:7" ht="15.75" x14ac:dyDescent="0.25">
      <c r="A59" s="37" t="s">
        <v>226</v>
      </c>
      <c r="B59" s="37">
        <v>153.19999999999999</v>
      </c>
      <c r="C59" s="37">
        <v>160.75</v>
      </c>
      <c r="D59" s="37">
        <v>166</v>
      </c>
      <c r="E59" s="40"/>
      <c r="F59" s="40">
        <f t="shared" si="0"/>
        <v>10.099268264832428</v>
      </c>
      <c r="G59">
        <f t="shared" si="1"/>
        <v>8.3550913838120184</v>
      </c>
    </row>
    <row r="60" spans="1:7" ht="15.75" x14ac:dyDescent="0.25">
      <c r="A60" s="37" t="s">
        <v>227</v>
      </c>
      <c r="B60" s="37">
        <v>158.6</v>
      </c>
      <c r="C60" s="37">
        <v>164.35</v>
      </c>
      <c r="D60" s="37">
        <v>169</v>
      </c>
      <c r="E60" s="40"/>
      <c r="F60" s="40">
        <f t="shared" si="0"/>
        <v>7.3823863121353694</v>
      </c>
      <c r="G60">
        <f t="shared" si="1"/>
        <v>6.5573770491803325</v>
      </c>
    </row>
    <row r="61" spans="1:7" ht="15.75" x14ac:dyDescent="0.25">
      <c r="A61" s="37" t="s">
        <v>228</v>
      </c>
      <c r="B61" s="37">
        <v>164.6</v>
      </c>
      <c r="C61" s="37">
        <v>171</v>
      </c>
      <c r="D61" s="37">
        <v>176</v>
      </c>
      <c r="E61" s="40"/>
      <c r="F61" s="40">
        <f t="shared" si="0"/>
        <v>7.9276097730940354</v>
      </c>
      <c r="G61">
        <f>(D61-B61)/B61*100</f>
        <v>6.9258809234507934</v>
      </c>
    </row>
    <row r="62" spans="1:7" ht="15.75" x14ac:dyDescent="0.25">
      <c r="A62" s="37" t="s">
        <v>229</v>
      </c>
      <c r="B62" s="37">
        <v>168.2</v>
      </c>
      <c r="C62" s="37">
        <v>174.3</v>
      </c>
      <c r="D62" s="37">
        <v>179.5</v>
      </c>
      <c r="E62" s="40"/>
      <c r="F62" s="40">
        <f t="shared" si="0"/>
        <v>7.3847947279794379</v>
      </c>
      <c r="G62">
        <f t="shared" si="1"/>
        <v>6.7181926278240267</v>
      </c>
    </row>
    <row r="63" spans="1:7" ht="15.75" x14ac:dyDescent="0.25">
      <c r="A63" s="37" t="s">
        <v>230</v>
      </c>
      <c r="B63" s="37">
        <v>173.3</v>
      </c>
      <c r="C63" s="37">
        <v>179</v>
      </c>
      <c r="D63" s="37">
        <v>184</v>
      </c>
      <c r="E63" s="40"/>
      <c r="F63" s="40">
        <f t="shared" si="0"/>
        <v>6.6863695102269416</v>
      </c>
      <c r="G63">
        <f t="shared" si="1"/>
        <v>6.174264281592607</v>
      </c>
    </row>
    <row r="64" spans="1:7" ht="15.75" x14ac:dyDescent="0.25">
      <c r="A64" s="37" t="s">
        <v>231</v>
      </c>
      <c r="B64" s="37">
        <v>179.6</v>
      </c>
      <c r="C64" s="37">
        <v>186.45</v>
      </c>
      <c r="D64" s="37">
        <v>192.25</v>
      </c>
      <c r="E64" s="40"/>
      <c r="F64" s="40">
        <f t="shared" si="0"/>
        <v>7.7735306992524844</v>
      </c>
      <c r="G64">
        <f t="shared" si="1"/>
        <v>7.0434298440979992</v>
      </c>
    </row>
    <row r="65" spans="1:7" ht="15.75" x14ac:dyDescent="0.25">
      <c r="A65" s="37" t="s">
        <v>232</v>
      </c>
      <c r="B65" s="37">
        <v>184.5</v>
      </c>
      <c r="C65" s="37">
        <v>192</v>
      </c>
      <c r="D65" s="37">
        <v>198</v>
      </c>
      <c r="E65" s="40"/>
      <c r="F65" s="40">
        <f t="shared" si="0"/>
        <v>8.2953268557075521</v>
      </c>
      <c r="G65">
        <f t="shared" si="1"/>
        <v>7.3170731707317067</v>
      </c>
    </row>
    <row r="66" spans="1:7" ht="15.75" x14ac:dyDescent="0.25">
      <c r="A66" s="37" t="s">
        <v>233</v>
      </c>
      <c r="B66" s="37">
        <v>191.5</v>
      </c>
      <c r="C66" s="37">
        <v>199.8</v>
      </c>
      <c r="D66" s="37">
        <v>206.5</v>
      </c>
      <c r="E66" s="40"/>
      <c r="F66" s="40">
        <f t="shared" si="0"/>
        <v>8.8562605239656875</v>
      </c>
      <c r="G66">
        <f t="shared" si="1"/>
        <v>7.8328981723237598</v>
      </c>
    </row>
    <row r="67" spans="1:7" ht="15.75" x14ac:dyDescent="0.25">
      <c r="A67" s="37" t="s">
        <v>234</v>
      </c>
      <c r="B67" s="37">
        <v>200.9</v>
      </c>
      <c r="C67" s="37">
        <v>210.6</v>
      </c>
      <c r="D67" s="37">
        <v>218</v>
      </c>
      <c r="E67" s="40"/>
      <c r="F67" s="40">
        <f t="shared" si="0"/>
        <v>9.8896677247062303</v>
      </c>
      <c r="G67">
        <f t="shared" si="1"/>
        <v>8.5116973618715743</v>
      </c>
    </row>
    <row r="68" spans="1:7" ht="15.75" x14ac:dyDescent="0.25">
      <c r="A68" s="37" t="s">
        <v>235</v>
      </c>
      <c r="B68" s="37">
        <v>211.5</v>
      </c>
      <c r="C68" s="37">
        <v>223.3</v>
      </c>
      <c r="D68" s="37">
        <v>233</v>
      </c>
      <c r="E68" s="40"/>
      <c r="F68" s="40">
        <f t="shared" ref="F68:F131" si="2">(((C68-B68)/B68+1)^(2)-1)*100</f>
        <v>11.469666739321195</v>
      </c>
      <c r="G68">
        <f t="shared" ref="G68:G70" si="3">(D68-B68)/B68*100</f>
        <v>10.16548463356974</v>
      </c>
    </row>
    <row r="69" spans="1:7" ht="15.75" x14ac:dyDescent="0.25">
      <c r="A69" s="37" t="s">
        <v>236</v>
      </c>
      <c r="B69" s="37">
        <v>225.4</v>
      </c>
      <c r="C69" s="37">
        <v>240</v>
      </c>
      <c r="D69" s="37">
        <v>250.7</v>
      </c>
      <c r="E69" s="40"/>
      <c r="F69" s="40">
        <f t="shared" si="2"/>
        <v>13.374310798351985</v>
      </c>
      <c r="G69">
        <f t="shared" si="3"/>
        <v>11.224489795918359</v>
      </c>
    </row>
    <row r="70" spans="1:7" ht="15.75" x14ac:dyDescent="0.25">
      <c r="A70" s="37" t="s">
        <v>237</v>
      </c>
      <c r="B70" s="37">
        <v>242.5</v>
      </c>
      <c r="C70" s="37">
        <v>259.10000000000002</v>
      </c>
      <c r="D70" s="37">
        <v>270.05</v>
      </c>
      <c r="E70" s="40"/>
      <c r="F70" s="40">
        <f t="shared" si="2"/>
        <v>14.159311297693723</v>
      </c>
      <c r="G70">
        <f t="shared" si="3"/>
        <v>11.360824742268045</v>
      </c>
    </row>
    <row r="71" spans="1:7" ht="15.75" x14ac:dyDescent="0.25">
      <c r="A71" s="37" t="s">
        <v>238</v>
      </c>
      <c r="B71" s="37">
        <v>253.9</v>
      </c>
      <c r="C71" s="37">
        <v>272</v>
      </c>
      <c r="D71" s="37">
        <v>284.39999999999998</v>
      </c>
      <c r="E71" s="40"/>
      <c r="F71" s="40">
        <f t="shared" si="2"/>
        <v>14.765778316707557</v>
      </c>
      <c r="G71">
        <f>(D71-B71)/B71*100</f>
        <v>12.012603387160288</v>
      </c>
    </row>
    <row r="72" spans="1:7" ht="15.75" x14ac:dyDescent="0.25">
      <c r="A72" s="37" t="s">
        <v>239</v>
      </c>
      <c r="B72" s="37">
        <v>266.8</v>
      </c>
      <c r="C72" s="37">
        <v>281.7</v>
      </c>
      <c r="D72" s="37">
        <v>293</v>
      </c>
      <c r="E72" s="40"/>
      <c r="F72" s="40">
        <f t="shared" si="2"/>
        <v>11.481304887286491</v>
      </c>
      <c r="G72">
        <f t="shared" ref="G72:G98" si="4">(D72-B72)/B72*100</f>
        <v>9.8200899550224854</v>
      </c>
    </row>
    <row r="73" spans="1:7" ht="15.75" x14ac:dyDescent="0.25">
      <c r="A73" s="37" t="s">
        <v>240</v>
      </c>
      <c r="B73" s="37">
        <v>279.89999999999998</v>
      </c>
      <c r="C73" s="37">
        <v>293</v>
      </c>
      <c r="D73" s="37">
        <v>304</v>
      </c>
      <c r="E73" s="40"/>
      <c r="F73" s="40">
        <f t="shared" si="2"/>
        <v>9.5795326279571427</v>
      </c>
      <c r="G73">
        <f t="shared" si="4"/>
        <v>8.6102179349767862</v>
      </c>
    </row>
    <row r="74" spans="1:7" ht="15.75" x14ac:dyDescent="0.25">
      <c r="A74" s="37" t="s">
        <v>241</v>
      </c>
      <c r="B74" s="37">
        <v>284.3</v>
      </c>
      <c r="C74" s="37">
        <v>294</v>
      </c>
      <c r="D74" s="37">
        <v>303</v>
      </c>
      <c r="E74" s="40"/>
      <c r="F74" s="40">
        <f t="shared" si="2"/>
        <v>6.9401875548474212</v>
      </c>
      <c r="G74">
        <f t="shared" si="4"/>
        <v>6.5775589166373507</v>
      </c>
    </row>
    <row r="75" spans="1:7" ht="15.75" x14ac:dyDescent="0.25">
      <c r="A75" s="37" t="s">
        <v>242</v>
      </c>
      <c r="B75" s="37">
        <v>294.10000000000002</v>
      </c>
      <c r="C75" s="37">
        <v>303</v>
      </c>
      <c r="D75" s="37">
        <v>311.14999999999998</v>
      </c>
      <c r="E75" s="40"/>
      <c r="F75" s="40">
        <f t="shared" si="2"/>
        <v>6.1439408907886905</v>
      </c>
      <c r="G75">
        <f t="shared" si="4"/>
        <v>5.7973478408704366</v>
      </c>
    </row>
    <row r="76" spans="1:7" ht="15.75" x14ac:dyDescent="0.25">
      <c r="A76" s="37" t="s">
        <v>243</v>
      </c>
      <c r="B76" s="37">
        <v>295.5</v>
      </c>
      <c r="C76" s="37">
        <v>304</v>
      </c>
      <c r="D76" s="37">
        <v>312</v>
      </c>
      <c r="E76" s="40"/>
      <c r="F76" s="40">
        <f t="shared" si="2"/>
        <v>5.8357024859640116</v>
      </c>
      <c r="G76">
        <f t="shared" si="4"/>
        <v>5.5837563451776653</v>
      </c>
    </row>
    <row r="77" spans="1:7" ht="15.75" x14ac:dyDescent="0.25">
      <c r="A77" s="37" t="s">
        <v>244</v>
      </c>
      <c r="B77" s="37">
        <v>302.60000000000002</v>
      </c>
      <c r="C77" s="37">
        <v>312.5</v>
      </c>
      <c r="D77" s="37">
        <v>321.2</v>
      </c>
      <c r="E77" s="40"/>
      <c r="F77" s="40">
        <f t="shared" si="2"/>
        <v>6.6503281321736996</v>
      </c>
      <c r="G77">
        <f t="shared" si="4"/>
        <v>6.1467283542630415</v>
      </c>
    </row>
    <row r="78" spans="1:7" ht="15.75" x14ac:dyDescent="0.25">
      <c r="A78" s="37" t="s">
        <v>245</v>
      </c>
      <c r="B78" s="37">
        <v>308.8</v>
      </c>
      <c r="C78" s="37">
        <v>319.5</v>
      </c>
      <c r="D78" s="37">
        <v>329</v>
      </c>
      <c r="E78" s="40"/>
      <c r="F78" s="40">
        <f t="shared" si="2"/>
        <v>7.050115858814987</v>
      </c>
      <c r="G78">
        <f t="shared" si="4"/>
        <v>6.5414507772020682</v>
      </c>
    </row>
    <row r="79" spans="1:7" ht="15.75" x14ac:dyDescent="0.25">
      <c r="A79" s="37" t="s">
        <v>246</v>
      </c>
      <c r="B79" s="37">
        <v>315.3</v>
      </c>
      <c r="C79" s="37">
        <v>323.14999999999998</v>
      </c>
      <c r="D79" s="37">
        <v>331.65</v>
      </c>
      <c r="E79" s="40"/>
      <c r="F79" s="40">
        <f t="shared" si="2"/>
        <v>5.0413703932712162</v>
      </c>
      <c r="G79">
        <f t="shared" si="4"/>
        <v>5.1855375832540327</v>
      </c>
    </row>
    <row r="80" spans="1:7" ht="15.75" x14ac:dyDescent="0.25">
      <c r="A80" s="37" t="s">
        <v>247</v>
      </c>
      <c r="B80" s="37">
        <v>320.10000000000002</v>
      </c>
      <c r="C80" s="37">
        <v>329</v>
      </c>
      <c r="D80" s="37">
        <v>336.6</v>
      </c>
      <c r="E80" s="40"/>
      <c r="F80" s="40">
        <f t="shared" si="2"/>
        <v>5.6380674541236298</v>
      </c>
      <c r="G80">
        <f t="shared" si="4"/>
        <v>5.1546391752577314</v>
      </c>
    </row>
    <row r="81" spans="1:8" ht="15.75" x14ac:dyDescent="0.25">
      <c r="A81" s="37" t="s">
        <v>248</v>
      </c>
      <c r="B81" s="37">
        <v>325.5</v>
      </c>
      <c r="C81" s="37">
        <v>333</v>
      </c>
      <c r="D81" s="37">
        <v>340</v>
      </c>
      <c r="E81" s="40"/>
      <c r="F81" s="40">
        <f t="shared" si="2"/>
        <v>4.6613858863004065</v>
      </c>
      <c r="G81">
        <f t="shared" si="4"/>
        <v>4.4546850998463903</v>
      </c>
    </row>
    <row r="82" spans="1:8" ht="15.75" x14ac:dyDescent="0.25">
      <c r="A82" s="37" t="s">
        <v>249</v>
      </c>
      <c r="B82" s="37">
        <v>325.3</v>
      </c>
      <c r="C82" s="37">
        <v>332</v>
      </c>
      <c r="D82" s="37">
        <v>339</v>
      </c>
      <c r="E82" s="40"/>
      <c r="F82" s="40">
        <f t="shared" si="2"/>
        <v>4.1616955721734739</v>
      </c>
      <c r="G82">
        <f t="shared" si="4"/>
        <v>4.2114970796188098</v>
      </c>
    </row>
    <row r="83" spans="1:8" ht="15.75" x14ac:dyDescent="0.25">
      <c r="A83" s="37" t="s">
        <v>250</v>
      </c>
      <c r="B83" s="37">
        <v>330.5</v>
      </c>
      <c r="C83" s="37">
        <v>337.15</v>
      </c>
      <c r="D83" s="37">
        <v>344.55</v>
      </c>
      <c r="E83" s="40"/>
      <c r="F83" s="40">
        <f t="shared" si="2"/>
        <v>4.064691328638359</v>
      </c>
      <c r="G83">
        <f t="shared" si="4"/>
        <v>4.2511346444780669</v>
      </c>
    </row>
    <row r="84" spans="1:8" ht="15.75" x14ac:dyDescent="0.25">
      <c r="A84" s="37" t="s">
        <v>251</v>
      </c>
      <c r="B84" s="37">
        <v>337.7</v>
      </c>
      <c r="C84" s="37">
        <v>347</v>
      </c>
      <c r="D84" s="37">
        <v>355</v>
      </c>
      <c r="E84" s="40"/>
      <c r="F84" s="40">
        <f t="shared" si="2"/>
        <v>5.5836881536503125</v>
      </c>
      <c r="G84">
        <f t="shared" si="4"/>
        <v>5.1228901391767874</v>
      </c>
    </row>
    <row r="85" spans="1:8" ht="15.75" x14ac:dyDescent="0.25">
      <c r="A85" s="37" t="s">
        <v>252</v>
      </c>
      <c r="B85" s="37">
        <v>345.3</v>
      </c>
      <c r="C85" s="37">
        <v>354</v>
      </c>
      <c r="D85" s="37">
        <v>362</v>
      </c>
      <c r="E85" s="40"/>
      <c r="F85" s="40">
        <f t="shared" si="2"/>
        <v>5.102577670155739</v>
      </c>
      <c r="G85">
        <f t="shared" si="4"/>
        <v>4.8363741673906713</v>
      </c>
    </row>
    <row r="86" spans="1:8" ht="15.75" x14ac:dyDescent="0.25">
      <c r="A86" s="37" t="s">
        <v>253</v>
      </c>
      <c r="B86" s="37">
        <v>117.1</v>
      </c>
      <c r="C86" s="37">
        <v>120.4</v>
      </c>
      <c r="D86" s="37">
        <v>123.3</v>
      </c>
      <c r="E86" s="40"/>
      <c r="F86" s="40">
        <f t="shared" si="2"/>
        <v>5.7156254808600648</v>
      </c>
      <c r="G86">
        <f t="shared" si="4"/>
        <v>5.2946199829205831</v>
      </c>
    </row>
    <row r="87" spans="1:8" ht="15.75" x14ac:dyDescent="0.25">
      <c r="A87" s="37" t="s">
        <v>254</v>
      </c>
      <c r="B87" s="37">
        <v>120.2</v>
      </c>
      <c r="C87" s="37">
        <v>123.7</v>
      </c>
      <c r="D87" s="37">
        <v>126.85</v>
      </c>
      <c r="E87" s="40"/>
      <c r="F87" s="40">
        <f t="shared" si="2"/>
        <v>5.9084138748231485</v>
      </c>
      <c r="G87">
        <f t="shared" si="4"/>
        <v>5.5324459234608918</v>
      </c>
    </row>
    <row r="88" spans="1:8" ht="15.75" x14ac:dyDescent="0.25">
      <c r="A88" s="37" t="s">
        <v>255</v>
      </c>
      <c r="B88" s="37">
        <v>123.1</v>
      </c>
      <c r="C88" s="37">
        <v>127</v>
      </c>
      <c r="D88" s="37">
        <v>130</v>
      </c>
      <c r="E88" s="40"/>
      <c r="F88" s="40">
        <f t="shared" si="2"/>
        <v>6.4366840640613043</v>
      </c>
      <c r="G88">
        <f t="shared" si="4"/>
        <v>5.6051990251827828</v>
      </c>
    </row>
    <row r="89" spans="1:8" ht="15.75" x14ac:dyDescent="0.25">
      <c r="A89" s="37" t="s">
        <v>256</v>
      </c>
      <c r="B89" s="37">
        <v>125.6</v>
      </c>
      <c r="C89" s="37">
        <v>128.80000000000001</v>
      </c>
      <c r="D89" s="37">
        <v>131.5</v>
      </c>
      <c r="E89" s="40"/>
      <c r="F89" s="40">
        <f t="shared" si="2"/>
        <v>5.1604527567041814</v>
      </c>
      <c r="G89">
        <f t="shared" si="4"/>
        <v>4.6974522292993672</v>
      </c>
    </row>
    <row r="90" spans="1:8" ht="15.75" x14ac:dyDescent="0.25">
      <c r="A90" s="37" t="s">
        <v>257</v>
      </c>
      <c r="B90" s="37">
        <v>128.9</v>
      </c>
      <c r="C90" s="37">
        <v>132.15</v>
      </c>
      <c r="D90" s="37">
        <v>135.15</v>
      </c>
      <c r="E90" s="40"/>
      <c r="F90" s="40">
        <f t="shared" si="2"/>
        <v>5.1062400053926593</v>
      </c>
      <c r="G90">
        <f t="shared" si="4"/>
        <v>4.8487199379363846</v>
      </c>
    </row>
    <row r="91" spans="1:8" ht="15.75" x14ac:dyDescent="0.25">
      <c r="A91" s="37" t="s">
        <v>111</v>
      </c>
      <c r="B91" s="37">
        <v>133.5</v>
      </c>
      <c r="C91" s="37">
        <v>136.80000000000001</v>
      </c>
      <c r="D91" s="37">
        <v>139.4</v>
      </c>
      <c r="E91" s="40"/>
      <c r="F91" s="40">
        <f t="shared" si="2"/>
        <v>5.0049236207549752</v>
      </c>
      <c r="G91">
        <f>(D91-B91)/B91*100</f>
        <v>4.4194756554307162</v>
      </c>
    </row>
    <row r="92" spans="1:8" ht="15.75" x14ac:dyDescent="0.25">
      <c r="A92" s="37" t="s">
        <v>112</v>
      </c>
      <c r="B92" s="37">
        <v>135.19999999999999</v>
      </c>
      <c r="C92" s="37">
        <v>138.44999999999999</v>
      </c>
      <c r="D92" s="37">
        <v>141.19999999999999</v>
      </c>
      <c r="E92" s="37">
        <v>4</v>
      </c>
      <c r="F92" s="40">
        <f t="shared" si="2"/>
        <v>4.8654770710059081</v>
      </c>
      <c r="G92">
        <f t="shared" si="4"/>
        <v>4.437869822485208</v>
      </c>
      <c r="H92">
        <f>E92</f>
        <v>4</v>
      </c>
    </row>
    <row r="93" spans="1:8" ht="15.75" x14ac:dyDescent="0.25">
      <c r="A93" s="37" t="s">
        <v>113</v>
      </c>
      <c r="B93" s="37">
        <v>137.4</v>
      </c>
      <c r="C93" s="37">
        <v>140.25</v>
      </c>
      <c r="D93" s="37">
        <v>142.85</v>
      </c>
      <c r="E93" s="37">
        <v>4</v>
      </c>
      <c r="F93" s="40">
        <f t="shared" si="2"/>
        <v>4.191496157586605</v>
      </c>
      <c r="G93">
        <f t="shared" si="4"/>
        <v>3.9665211062590888</v>
      </c>
      <c r="H93">
        <f t="shared" ref="H93:H146" si="5">E93</f>
        <v>4</v>
      </c>
    </row>
    <row r="94" spans="1:8" ht="15.75" x14ac:dyDescent="0.25">
      <c r="A94" s="37" t="s">
        <v>114</v>
      </c>
      <c r="B94" s="37">
        <v>139.5</v>
      </c>
      <c r="C94" s="37">
        <v>142.80000000000001</v>
      </c>
      <c r="D94" s="37">
        <v>145.19999999999999</v>
      </c>
      <c r="E94" s="37">
        <v>4</v>
      </c>
      <c r="F94" s="40">
        <f t="shared" si="2"/>
        <v>4.7871430223147327</v>
      </c>
      <c r="G94">
        <f t="shared" si="4"/>
        <v>4.086021505376336</v>
      </c>
      <c r="H94">
        <f t="shared" si="5"/>
        <v>4</v>
      </c>
    </row>
    <row r="95" spans="1:8" ht="15.75" x14ac:dyDescent="0.25">
      <c r="A95" s="37" t="s">
        <v>115</v>
      </c>
      <c r="B95" s="37">
        <v>141.80000000000001</v>
      </c>
      <c r="C95" s="37">
        <v>144.5</v>
      </c>
      <c r="D95" s="37">
        <v>147</v>
      </c>
      <c r="E95" s="37">
        <v>3.8</v>
      </c>
      <c r="F95" s="40">
        <f t="shared" si="2"/>
        <v>3.8444361334524002</v>
      </c>
      <c r="G95">
        <f t="shared" si="4"/>
        <v>3.6671368124118393</v>
      </c>
      <c r="H95">
        <f t="shared" si="5"/>
        <v>3.8</v>
      </c>
    </row>
    <row r="96" spans="1:8" ht="15.75" x14ac:dyDescent="0.25">
      <c r="A96" s="37" t="s">
        <v>116</v>
      </c>
      <c r="B96" s="37">
        <v>144</v>
      </c>
      <c r="C96" s="37">
        <v>147</v>
      </c>
      <c r="D96" s="37">
        <v>149.6</v>
      </c>
      <c r="E96" s="37">
        <v>3.78</v>
      </c>
      <c r="F96" s="40">
        <f t="shared" si="2"/>
        <v>4.2100694444444198</v>
      </c>
      <c r="G96">
        <f t="shared" si="4"/>
        <v>3.8888888888888848</v>
      </c>
      <c r="H96">
        <f t="shared" si="5"/>
        <v>3.78</v>
      </c>
    </row>
    <row r="97" spans="1:8" ht="15.75" x14ac:dyDescent="0.25">
      <c r="A97" s="37" t="s">
        <v>117</v>
      </c>
      <c r="B97" s="37">
        <v>145.69999999999999</v>
      </c>
      <c r="C97" s="37">
        <v>148.30000000000001</v>
      </c>
      <c r="D97" s="37">
        <v>150.6</v>
      </c>
      <c r="E97" s="37">
        <v>3.5</v>
      </c>
      <c r="F97" s="40">
        <f t="shared" si="2"/>
        <v>3.6008213490455798</v>
      </c>
      <c r="G97">
        <f t="shared" si="4"/>
        <v>3.3630748112560096</v>
      </c>
      <c r="H97">
        <f t="shared" si="5"/>
        <v>3.5</v>
      </c>
    </row>
    <row r="98" spans="1:8" ht="15.75" x14ac:dyDescent="0.25">
      <c r="A98" s="37" t="s">
        <v>118</v>
      </c>
      <c r="B98" s="37">
        <v>147.4</v>
      </c>
      <c r="C98" s="37">
        <v>150.19999999999999</v>
      </c>
      <c r="D98" s="37">
        <v>153</v>
      </c>
      <c r="E98" s="37">
        <v>3.5</v>
      </c>
      <c r="F98" s="40">
        <f t="shared" si="2"/>
        <v>3.8352704222810674</v>
      </c>
      <c r="G98">
        <f t="shared" si="4"/>
        <v>3.7991858887381236</v>
      </c>
      <c r="H98">
        <f t="shared" si="5"/>
        <v>3.5</v>
      </c>
    </row>
    <row r="99" spans="1:8" ht="15.75" x14ac:dyDescent="0.25">
      <c r="A99" s="37" t="s">
        <v>119</v>
      </c>
      <c r="B99" s="37">
        <v>149.5</v>
      </c>
      <c r="C99" s="37">
        <v>152.9</v>
      </c>
      <c r="D99" s="37">
        <v>155.5</v>
      </c>
      <c r="E99" s="37">
        <v>3.35</v>
      </c>
      <c r="F99" s="40">
        <f t="shared" si="2"/>
        <v>4.6002169998098585</v>
      </c>
      <c r="G99">
        <f>(D99-B99)/B99*100</f>
        <v>4.0133779264214047</v>
      </c>
      <c r="H99">
        <f t="shared" si="5"/>
        <v>3.35</v>
      </c>
    </row>
    <row r="100" spans="1:8" ht="15.75" x14ac:dyDescent="0.25">
      <c r="A100" s="37" t="s">
        <v>120</v>
      </c>
      <c r="B100" s="37">
        <v>151.9</v>
      </c>
      <c r="C100" s="37">
        <v>155.05000000000001</v>
      </c>
      <c r="D100" s="37">
        <v>157.80000000000001</v>
      </c>
      <c r="E100" s="37">
        <v>3.45</v>
      </c>
      <c r="F100" s="40">
        <f t="shared" si="2"/>
        <v>4.1904691116821491</v>
      </c>
      <c r="G100">
        <f t="shared" ref="G100:G118" si="6">(D100-B100)/B100*100</f>
        <v>3.8841342988808458</v>
      </c>
      <c r="H100">
        <f t="shared" si="5"/>
        <v>3.45</v>
      </c>
    </row>
    <row r="101" spans="1:8" ht="15.75" x14ac:dyDescent="0.25">
      <c r="A101" s="37" t="s">
        <v>121</v>
      </c>
      <c r="B101" s="37">
        <v>153.69999999999999</v>
      </c>
      <c r="C101" s="37">
        <v>156.5</v>
      </c>
      <c r="D101" s="37">
        <v>158.80000000000001</v>
      </c>
      <c r="E101" s="37">
        <v>3</v>
      </c>
      <c r="F101" s="40">
        <f t="shared" si="2"/>
        <v>3.6766483136207784</v>
      </c>
      <c r="G101">
        <f t="shared" si="6"/>
        <v>3.3181522446324156</v>
      </c>
      <c r="H101">
        <f t="shared" si="5"/>
        <v>3</v>
      </c>
    </row>
    <row r="102" spans="1:8" ht="15.75" x14ac:dyDescent="0.25">
      <c r="A102" s="37" t="s">
        <v>122</v>
      </c>
      <c r="B102" s="37">
        <v>156.30000000000001</v>
      </c>
      <c r="C102" s="37">
        <v>158.9</v>
      </c>
      <c r="D102" s="37">
        <v>161.5</v>
      </c>
      <c r="E102" s="37">
        <v>3</v>
      </c>
      <c r="F102" s="40">
        <f t="shared" si="2"/>
        <v>3.3546066282462039</v>
      </c>
      <c r="G102">
        <f t="shared" si="6"/>
        <v>3.3269353806781754</v>
      </c>
      <c r="H102">
        <f t="shared" si="5"/>
        <v>3</v>
      </c>
    </row>
    <row r="103" spans="1:8" ht="15.75" x14ac:dyDescent="0.25">
      <c r="A103" s="37" t="s">
        <v>123</v>
      </c>
      <c r="B103" s="37">
        <v>158.30000000000001</v>
      </c>
      <c r="C103" s="37">
        <v>161.30000000000001</v>
      </c>
      <c r="D103" s="37">
        <v>163.69999999999999</v>
      </c>
      <c r="E103" s="37">
        <v>3</v>
      </c>
      <c r="F103" s="40">
        <f t="shared" si="2"/>
        <v>3.8261870338231141</v>
      </c>
      <c r="G103">
        <f t="shared" si="6"/>
        <v>3.411244472520516</v>
      </c>
      <c r="H103">
        <f t="shared" si="5"/>
        <v>3</v>
      </c>
    </row>
    <row r="104" spans="1:8" ht="15.75" x14ac:dyDescent="0.25">
      <c r="A104" s="37" t="s">
        <v>124</v>
      </c>
      <c r="B104" s="37">
        <v>160.19999999999999</v>
      </c>
      <c r="C104" s="37">
        <v>163.11000000000001</v>
      </c>
      <c r="D104" s="37">
        <v>165.55</v>
      </c>
      <c r="E104" s="37">
        <v>3</v>
      </c>
      <c r="F104" s="40">
        <f t="shared" si="2"/>
        <v>3.665954775631608</v>
      </c>
      <c r="G104">
        <f t="shared" si="6"/>
        <v>3.3395755305867811</v>
      </c>
      <c r="H104">
        <f t="shared" si="5"/>
        <v>3</v>
      </c>
    </row>
    <row r="105" spans="1:8" ht="15.75" x14ac:dyDescent="0.25">
      <c r="A105" s="37" t="s">
        <v>125</v>
      </c>
      <c r="B105" s="37">
        <v>161.6</v>
      </c>
      <c r="C105" s="37">
        <v>164.2</v>
      </c>
      <c r="D105" s="37">
        <v>166.25</v>
      </c>
      <c r="E105" s="37">
        <v>2.75</v>
      </c>
      <c r="F105" s="40">
        <f t="shared" si="2"/>
        <v>3.2437077247328583</v>
      </c>
      <c r="G105">
        <f t="shared" si="6"/>
        <v>2.8774752475247563</v>
      </c>
      <c r="H105">
        <f t="shared" si="5"/>
        <v>2.75</v>
      </c>
    </row>
    <row r="106" spans="1:8" ht="15.75" x14ac:dyDescent="0.25">
      <c r="A106" s="37" t="s">
        <v>126</v>
      </c>
      <c r="B106" s="37">
        <v>162.5</v>
      </c>
      <c r="C106" s="37">
        <v>164.8</v>
      </c>
      <c r="D106" s="37">
        <v>167.05</v>
      </c>
      <c r="E106" s="37">
        <v>2.7</v>
      </c>
      <c r="F106" s="40">
        <f t="shared" si="2"/>
        <v>2.8508023668639026</v>
      </c>
      <c r="G106">
        <f t="shared" si="6"/>
        <v>2.8000000000000069</v>
      </c>
      <c r="H106">
        <f t="shared" si="5"/>
        <v>2.7</v>
      </c>
    </row>
    <row r="107" spans="1:8" ht="15.75" x14ac:dyDescent="0.25">
      <c r="A107" s="37" t="s">
        <v>127</v>
      </c>
      <c r="B107" s="37">
        <v>164</v>
      </c>
      <c r="C107" s="37">
        <v>166.3</v>
      </c>
      <c r="D107" s="37">
        <v>168.2</v>
      </c>
      <c r="E107" s="37">
        <v>2.5</v>
      </c>
      <c r="F107" s="40">
        <f t="shared" si="2"/>
        <v>2.8245464009518439</v>
      </c>
      <c r="G107">
        <f t="shared" si="6"/>
        <v>2.5609756097560905</v>
      </c>
      <c r="H107">
        <f t="shared" si="5"/>
        <v>2.5</v>
      </c>
    </row>
    <row r="108" spans="1:8" ht="15.75" x14ac:dyDescent="0.25">
      <c r="A108" s="37" t="s">
        <v>128</v>
      </c>
      <c r="B108" s="37">
        <v>166.2</v>
      </c>
      <c r="C108" s="37">
        <v>168.7</v>
      </c>
      <c r="D108" s="37">
        <v>171</v>
      </c>
      <c r="E108" s="37">
        <v>2.6</v>
      </c>
      <c r="F108" s="40">
        <f t="shared" si="2"/>
        <v>3.0310501172235105</v>
      </c>
      <c r="G108">
        <f t="shared" si="6"/>
        <v>2.8880866425992848</v>
      </c>
      <c r="H108">
        <f t="shared" si="5"/>
        <v>2.6</v>
      </c>
    </row>
    <row r="109" spans="1:8" ht="15.75" x14ac:dyDescent="0.25">
      <c r="A109" s="37" t="s">
        <v>129</v>
      </c>
      <c r="B109" s="37">
        <v>168.2</v>
      </c>
      <c r="C109" s="37">
        <v>170.7</v>
      </c>
      <c r="D109" s="37">
        <v>172.8</v>
      </c>
      <c r="E109" s="37">
        <v>2.5</v>
      </c>
      <c r="F109" s="40">
        <f t="shared" si="2"/>
        <v>2.9947432491471027</v>
      </c>
      <c r="G109">
        <f t="shared" si="6"/>
        <v>2.7348394768133311</v>
      </c>
      <c r="H109">
        <f t="shared" si="5"/>
        <v>2.5</v>
      </c>
    </row>
    <row r="110" spans="1:8" ht="15.75" x14ac:dyDescent="0.25">
      <c r="A110" s="37" t="s">
        <v>130</v>
      </c>
      <c r="B110" s="37">
        <v>171.2</v>
      </c>
      <c r="C110" s="37">
        <v>173.75</v>
      </c>
      <c r="D110" s="37">
        <v>176.2</v>
      </c>
      <c r="E110" s="37">
        <v>2.5</v>
      </c>
      <c r="F110" s="40">
        <f t="shared" si="2"/>
        <v>3.0011576475019952</v>
      </c>
      <c r="G110">
        <f t="shared" si="6"/>
        <v>2.9205607476635516</v>
      </c>
      <c r="H110">
        <f t="shared" si="5"/>
        <v>2.5</v>
      </c>
    </row>
    <row r="111" spans="1:8" ht="15.75" x14ac:dyDescent="0.25">
      <c r="A111" s="37" t="s">
        <v>131</v>
      </c>
      <c r="B111" s="37">
        <v>174</v>
      </c>
      <c r="C111" s="37">
        <v>176.8</v>
      </c>
      <c r="D111" s="37">
        <v>179</v>
      </c>
      <c r="E111" s="37">
        <v>2.6</v>
      </c>
      <c r="F111" s="40">
        <f t="shared" si="2"/>
        <v>3.2442859030255011</v>
      </c>
      <c r="G111">
        <f t="shared" si="6"/>
        <v>2.8735632183908044</v>
      </c>
      <c r="H111">
        <f t="shared" si="5"/>
        <v>2.6</v>
      </c>
    </row>
    <row r="112" spans="1:8" ht="15.75" x14ac:dyDescent="0.25">
      <c r="A112" s="37" t="s">
        <v>132</v>
      </c>
      <c r="B112" s="37">
        <v>176.9</v>
      </c>
      <c r="C112" s="37">
        <v>180.1</v>
      </c>
      <c r="D112" s="37">
        <v>181.95</v>
      </c>
      <c r="E112" s="37">
        <v>2.6</v>
      </c>
      <c r="F112" s="40">
        <f t="shared" si="2"/>
        <v>3.6505855348743399</v>
      </c>
      <c r="G112">
        <f t="shared" si="6"/>
        <v>2.8547201808931502</v>
      </c>
      <c r="H112">
        <f t="shared" si="5"/>
        <v>2.6</v>
      </c>
    </row>
    <row r="113" spans="1:8" ht="15.75" x14ac:dyDescent="0.25">
      <c r="A113" s="37" t="s">
        <v>133</v>
      </c>
      <c r="B113" s="37">
        <v>177.7</v>
      </c>
      <c r="C113" s="37">
        <v>180.15</v>
      </c>
      <c r="D113" s="37">
        <v>182.05</v>
      </c>
      <c r="E113" s="37">
        <v>2.5</v>
      </c>
      <c r="F113" s="40">
        <f t="shared" si="2"/>
        <v>2.7764653014872742</v>
      </c>
      <c r="G113">
        <f t="shared" si="6"/>
        <v>2.4479459763646725</v>
      </c>
      <c r="H113">
        <f t="shared" si="5"/>
        <v>2.5</v>
      </c>
    </row>
    <row r="114" spans="1:8" ht="15.75" x14ac:dyDescent="0.25">
      <c r="A114" s="37" t="s">
        <v>134</v>
      </c>
      <c r="B114" s="37">
        <v>179.8</v>
      </c>
      <c r="C114" s="37">
        <v>182.1</v>
      </c>
      <c r="D114" s="37">
        <v>184.4</v>
      </c>
      <c r="E114" s="37">
        <v>2.5</v>
      </c>
      <c r="F114" s="40">
        <f t="shared" si="2"/>
        <v>2.574761723878094</v>
      </c>
      <c r="G114">
        <f t="shared" si="6"/>
        <v>2.5583982202447131</v>
      </c>
      <c r="H114">
        <f t="shared" si="5"/>
        <v>2.5</v>
      </c>
    </row>
    <row r="115" spans="1:8" ht="15.75" x14ac:dyDescent="0.25">
      <c r="A115" s="37" t="s">
        <v>135</v>
      </c>
      <c r="B115" s="37">
        <v>181.3</v>
      </c>
      <c r="C115" s="37">
        <v>183.7</v>
      </c>
      <c r="D115" s="37">
        <v>185.75</v>
      </c>
      <c r="E115" s="37">
        <v>2.5</v>
      </c>
      <c r="F115" s="40">
        <f t="shared" si="2"/>
        <v>2.6650692476868132</v>
      </c>
      <c r="G115">
        <f t="shared" si="6"/>
        <v>2.4544953116381625</v>
      </c>
      <c r="H115">
        <f t="shared" si="5"/>
        <v>2.5</v>
      </c>
    </row>
    <row r="116" spans="1:8" ht="15.75" x14ac:dyDescent="0.25">
      <c r="A116" s="37" t="s">
        <v>136</v>
      </c>
      <c r="B116" s="37">
        <v>183.8</v>
      </c>
      <c r="C116" s="37">
        <v>185.1</v>
      </c>
      <c r="D116" s="37">
        <v>187.55</v>
      </c>
      <c r="E116" s="37">
        <v>2.5</v>
      </c>
      <c r="F116" s="40">
        <f t="shared" si="2"/>
        <v>1.4195836653598359</v>
      </c>
      <c r="G116">
        <f t="shared" si="6"/>
        <v>2.0402611534276383</v>
      </c>
      <c r="H116">
        <f t="shared" si="5"/>
        <v>2.5</v>
      </c>
    </row>
    <row r="117" spans="1:8" ht="15.75" x14ac:dyDescent="0.25">
      <c r="A117" s="37" t="s">
        <v>137</v>
      </c>
      <c r="B117" s="37">
        <v>185</v>
      </c>
      <c r="C117" s="37">
        <v>187.2</v>
      </c>
      <c r="D117" s="37">
        <v>189.4</v>
      </c>
      <c r="E117" s="37">
        <v>2.5</v>
      </c>
      <c r="F117" s="40">
        <f t="shared" si="2"/>
        <v>2.3925200876552033</v>
      </c>
      <c r="G117">
        <f t="shared" si="6"/>
        <v>2.3783783783783816</v>
      </c>
      <c r="H117">
        <f t="shared" si="5"/>
        <v>2.5</v>
      </c>
    </row>
    <row r="118" spans="1:8" ht="15.75" x14ac:dyDescent="0.25">
      <c r="A118" s="37" t="s">
        <v>138</v>
      </c>
      <c r="B118" s="37">
        <v>188</v>
      </c>
      <c r="C118" s="37">
        <v>190.4</v>
      </c>
      <c r="D118" s="37">
        <v>192.6</v>
      </c>
      <c r="E118" s="37">
        <v>2.5</v>
      </c>
      <c r="F118" s="40">
        <f t="shared" si="2"/>
        <v>2.5694884563151055</v>
      </c>
      <c r="G118">
        <f t="shared" si="6"/>
        <v>2.4468085106382946</v>
      </c>
      <c r="H118">
        <f t="shared" si="5"/>
        <v>2.5</v>
      </c>
    </row>
    <row r="119" spans="1:8" ht="15.75" x14ac:dyDescent="0.25">
      <c r="A119" s="37" t="s">
        <v>139</v>
      </c>
      <c r="B119" s="37">
        <v>190.9</v>
      </c>
      <c r="C119" s="37">
        <v>193.09</v>
      </c>
      <c r="D119" s="37">
        <v>195.17</v>
      </c>
      <c r="E119" s="37">
        <v>2.5</v>
      </c>
      <c r="F119" s="40">
        <f t="shared" si="2"/>
        <v>2.3075555918986579</v>
      </c>
      <c r="G119">
        <f>(D119-B119)/B119*100</f>
        <v>2.2367731796752133</v>
      </c>
      <c r="H119">
        <f t="shared" si="5"/>
        <v>2.5</v>
      </c>
    </row>
    <row r="120" spans="1:8" ht="15.75" x14ac:dyDescent="0.25">
      <c r="A120" s="37" t="s">
        <v>140</v>
      </c>
      <c r="B120" s="37">
        <v>194.2</v>
      </c>
      <c r="C120" s="37">
        <v>196.9</v>
      </c>
      <c r="D120" s="37">
        <v>199.1</v>
      </c>
      <c r="E120" s="37">
        <v>2.5</v>
      </c>
      <c r="F120" s="40">
        <f t="shared" si="2"/>
        <v>2.7999683933982444</v>
      </c>
      <c r="G120">
        <f>(D120-B120)/B120*100</f>
        <v>2.5231719876416094</v>
      </c>
      <c r="H120">
        <f t="shared" si="5"/>
        <v>2.5</v>
      </c>
    </row>
    <row r="121" spans="1:8" ht="15.75" x14ac:dyDescent="0.25">
      <c r="A121" s="37" t="s">
        <v>141</v>
      </c>
      <c r="B121" s="37">
        <v>198.9</v>
      </c>
      <c r="C121" s="37">
        <v>200.7</v>
      </c>
      <c r="D121" s="37">
        <v>203.18</v>
      </c>
      <c r="E121" s="37">
        <v>2.5</v>
      </c>
      <c r="F121" s="40">
        <f t="shared" si="2"/>
        <v>1.8181445916340744</v>
      </c>
      <c r="G121">
        <f t="shared" ref="G121:G141" si="7">(D121-B121)/B121*100</f>
        <v>2.1518350930115644</v>
      </c>
      <c r="H121">
        <f t="shared" si="5"/>
        <v>2.5</v>
      </c>
    </row>
    <row r="122" spans="1:8" ht="15.75" x14ac:dyDescent="0.25">
      <c r="A122" s="37" t="s">
        <v>142</v>
      </c>
      <c r="B122" s="37">
        <v>201</v>
      </c>
      <c r="C122" s="37">
        <v>204.15</v>
      </c>
      <c r="D122" s="37">
        <v>206.56</v>
      </c>
      <c r="E122" s="37">
        <v>2.5</v>
      </c>
      <c r="F122" s="40">
        <f t="shared" si="2"/>
        <v>3.1588883938516332</v>
      </c>
      <c r="G122">
        <f t="shared" si="7"/>
        <v>2.7661691542288569</v>
      </c>
      <c r="H122">
        <f t="shared" si="5"/>
        <v>2.5</v>
      </c>
    </row>
    <row r="123" spans="1:8" ht="15.75" x14ac:dyDescent="0.25">
      <c r="A123" s="37" t="s">
        <v>143</v>
      </c>
      <c r="B123" s="37">
        <v>201.7</v>
      </c>
      <c r="C123" s="37">
        <v>205.55</v>
      </c>
      <c r="D123" s="37">
        <v>208.08</v>
      </c>
      <c r="E123" s="37">
        <v>2.5</v>
      </c>
      <c r="F123" s="40">
        <f t="shared" si="2"/>
        <v>3.8539850536675635</v>
      </c>
      <c r="G123">
        <f t="shared" si="7"/>
        <v>3.1631135349529127</v>
      </c>
      <c r="H123">
        <f t="shared" si="5"/>
        <v>2.5</v>
      </c>
    </row>
    <row r="124" spans="1:8" ht="15.75" x14ac:dyDescent="0.25">
      <c r="A124" s="37" t="s">
        <v>144</v>
      </c>
      <c r="B124" s="37">
        <v>206</v>
      </c>
      <c r="C124" s="37">
        <v>209.15</v>
      </c>
      <c r="D124" s="37">
        <v>211.75</v>
      </c>
      <c r="E124" s="37">
        <v>2.5</v>
      </c>
      <c r="F124" s="40">
        <f t="shared" si="2"/>
        <v>3.0816346969554376</v>
      </c>
      <c r="G124">
        <f t="shared" si="7"/>
        <v>2.7912621359223304</v>
      </c>
      <c r="H124">
        <f t="shared" si="5"/>
        <v>2.5</v>
      </c>
    </row>
    <row r="125" spans="1:8" ht="15.75" x14ac:dyDescent="0.25">
      <c r="A125" s="37" t="s">
        <v>145</v>
      </c>
      <c r="B125" s="37">
        <v>208.9</v>
      </c>
      <c r="C125" s="37">
        <v>213</v>
      </c>
      <c r="D125" s="37">
        <v>215.65</v>
      </c>
      <c r="E125" s="37">
        <v>2.5</v>
      </c>
      <c r="F125" s="40">
        <f t="shared" si="2"/>
        <v>3.9638435251234005</v>
      </c>
      <c r="G125">
        <f t="shared" si="7"/>
        <v>3.2312111057922448</v>
      </c>
      <c r="H125">
        <f t="shared" si="5"/>
        <v>2.5</v>
      </c>
    </row>
    <row r="126" spans="1:8" ht="15.75" x14ac:dyDescent="0.25">
      <c r="A126" s="37" t="s">
        <v>146</v>
      </c>
      <c r="B126" s="37">
        <v>213.7</v>
      </c>
      <c r="C126" s="37">
        <v>218</v>
      </c>
      <c r="D126" s="37">
        <v>220.7</v>
      </c>
      <c r="E126" s="37">
        <v>2.5</v>
      </c>
      <c r="F126" s="40">
        <f t="shared" si="2"/>
        <v>4.0648213211572637</v>
      </c>
      <c r="G126">
        <f t="shared" si="7"/>
        <v>3.2756200280767431</v>
      </c>
      <c r="H126">
        <f t="shared" si="5"/>
        <v>2.5</v>
      </c>
    </row>
    <row r="127" spans="1:8" ht="15.75" x14ac:dyDescent="0.25">
      <c r="A127" s="37" t="s">
        <v>147</v>
      </c>
      <c r="B127" s="37">
        <v>216.7</v>
      </c>
      <c r="C127" s="37">
        <v>216.78</v>
      </c>
      <c r="D127" s="37">
        <v>219.08</v>
      </c>
      <c r="E127" s="37">
        <v>2.5</v>
      </c>
      <c r="F127" s="40">
        <f t="shared" si="2"/>
        <v>7.3848423589240042E-2</v>
      </c>
      <c r="G127">
        <f t="shared" si="7"/>
        <v>1.0982925703737998</v>
      </c>
      <c r="H127">
        <f t="shared" si="5"/>
        <v>2.5</v>
      </c>
    </row>
    <row r="128" spans="1:8" ht="15.75" x14ac:dyDescent="0.25">
      <c r="A128" s="37" t="s">
        <v>148</v>
      </c>
      <c r="B128" s="37">
        <v>212.7</v>
      </c>
      <c r="C128" s="37">
        <v>214.8</v>
      </c>
      <c r="D128" s="37">
        <v>217</v>
      </c>
      <c r="E128" s="37">
        <v>2.4500000000000002</v>
      </c>
      <c r="F128" s="40">
        <f t="shared" si="2"/>
        <v>1.9843598624177616</v>
      </c>
      <c r="G128">
        <f t="shared" si="7"/>
        <v>2.021626704278332</v>
      </c>
      <c r="H128">
        <f t="shared" si="5"/>
        <v>2.4500000000000002</v>
      </c>
    </row>
    <row r="129" spans="1:8" ht="15.75" x14ac:dyDescent="0.25">
      <c r="A129" s="37" t="s">
        <v>149</v>
      </c>
      <c r="B129" s="37">
        <v>216.4</v>
      </c>
      <c r="C129" s="37">
        <v>218.88</v>
      </c>
      <c r="D129" s="37">
        <v>221</v>
      </c>
      <c r="E129" s="37">
        <v>2.4</v>
      </c>
      <c r="F129" s="40">
        <f t="shared" si="2"/>
        <v>2.3051855091379414</v>
      </c>
      <c r="G129">
        <f t="shared" si="7"/>
        <v>2.1256931608133063</v>
      </c>
      <c r="H129">
        <f t="shared" si="5"/>
        <v>2.4</v>
      </c>
    </row>
    <row r="130" spans="1:8" ht="15.75" x14ac:dyDescent="0.25">
      <c r="A130" s="37" t="s">
        <v>150</v>
      </c>
      <c r="B130" s="37">
        <v>217.6</v>
      </c>
      <c r="C130" s="37">
        <v>219.52</v>
      </c>
      <c r="D130" s="37">
        <v>221.6</v>
      </c>
      <c r="E130" s="37">
        <v>2.34</v>
      </c>
      <c r="F130" s="40">
        <f t="shared" si="2"/>
        <v>1.7724913494809647</v>
      </c>
      <c r="G130">
        <f t="shared" si="7"/>
        <v>1.8382352941176472</v>
      </c>
      <c r="H130">
        <f t="shared" si="5"/>
        <v>2.34</v>
      </c>
    </row>
    <row r="131" spans="1:8" ht="15.75" x14ac:dyDescent="0.25">
      <c r="A131" s="37" t="s">
        <v>151</v>
      </c>
      <c r="B131" s="37">
        <v>218.9</v>
      </c>
      <c r="C131" s="37">
        <v>220.9</v>
      </c>
      <c r="D131" s="37">
        <v>222.86</v>
      </c>
      <c r="E131" s="37">
        <v>2.5</v>
      </c>
      <c r="F131" s="40">
        <f t="shared" si="2"/>
        <v>1.8356661416639497</v>
      </c>
      <c r="G131">
        <f t="shared" si="7"/>
        <v>1.8090452261306571</v>
      </c>
      <c r="H131">
        <f t="shared" si="5"/>
        <v>2.5</v>
      </c>
    </row>
    <row r="132" spans="1:8" ht="15.75" x14ac:dyDescent="0.25">
      <c r="A132" s="37" t="s">
        <v>152</v>
      </c>
      <c r="B132" s="37">
        <v>224.4</v>
      </c>
      <c r="C132" s="37">
        <v>227.12</v>
      </c>
      <c r="D132" s="37">
        <v>229.4</v>
      </c>
      <c r="E132" s="37">
        <v>2.4</v>
      </c>
      <c r="F132" s="40">
        <f t="shared" ref="F132:F146" si="8">(((C132-B132)/B132+1)^(2)-1)*100</f>
        <v>2.4389348025711799</v>
      </c>
      <c r="G132">
        <f t="shared" si="7"/>
        <v>2.2281639928698751</v>
      </c>
      <c r="H132">
        <f t="shared" si="5"/>
        <v>2.4</v>
      </c>
    </row>
    <row r="133" spans="1:8" ht="15.75" x14ac:dyDescent="0.25">
      <c r="A133" s="37" t="s">
        <v>153</v>
      </c>
      <c r="B133" s="37">
        <v>226.76</v>
      </c>
      <c r="C133" s="37">
        <v>229.4</v>
      </c>
      <c r="D133" s="37">
        <v>232</v>
      </c>
      <c r="E133" s="37">
        <v>2.5</v>
      </c>
      <c r="F133" s="40">
        <f t="shared" si="8"/>
        <v>2.342007223261322</v>
      </c>
      <c r="G133">
        <f t="shared" si="7"/>
        <v>2.310813194566947</v>
      </c>
      <c r="H133">
        <f t="shared" si="5"/>
        <v>2.5</v>
      </c>
    </row>
    <row r="134" spans="1:8" ht="15.75" x14ac:dyDescent="0.25">
      <c r="A134" s="37" t="s">
        <v>154</v>
      </c>
      <c r="B134" s="37">
        <v>229.18</v>
      </c>
      <c r="C134" s="37">
        <v>232</v>
      </c>
      <c r="D134" s="37">
        <v>234.45</v>
      </c>
      <c r="E134" s="37">
        <v>2.5</v>
      </c>
      <c r="F134" s="40">
        <f t="shared" si="8"/>
        <v>2.476088385961317</v>
      </c>
      <c r="G134">
        <f t="shared" si="7"/>
        <v>2.2995025743956634</v>
      </c>
      <c r="H134">
        <f t="shared" si="5"/>
        <v>2.5</v>
      </c>
    </row>
    <row r="135" spans="1:8" ht="15.75" x14ac:dyDescent="0.25">
      <c r="A135" s="37" t="s">
        <v>155</v>
      </c>
      <c r="B135" s="37">
        <v>231.75</v>
      </c>
      <c r="C135" s="37">
        <v>234.07</v>
      </c>
      <c r="D135" s="37">
        <v>236.87</v>
      </c>
      <c r="E135" s="37">
        <v>2.5</v>
      </c>
      <c r="F135" s="40">
        <f t="shared" si="8"/>
        <v>2.0121790839131348</v>
      </c>
      <c r="G135">
        <f t="shared" si="7"/>
        <v>2.209277238403454</v>
      </c>
      <c r="H135">
        <f t="shared" si="5"/>
        <v>2.5</v>
      </c>
    </row>
    <row r="136" spans="1:8" ht="15.75" x14ac:dyDescent="0.25">
      <c r="A136" s="37" t="s">
        <v>156</v>
      </c>
      <c r="B136" s="37">
        <v>231.49</v>
      </c>
      <c r="C136" s="37">
        <v>235.03</v>
      </c>
      <c r="D136" s="37">
        <v>237.47</v>
      </c>
      <c r="E136" s="37">
        <v>2.5</v>
      </c>
      <c r="F136" s="40">
        <f t="shared" si="8"/>
        <v>3.0818327011316704</v>
      </c>
      <c r="G136">
        <f t="shared" si="7"/>
        <v>2.5832649358503561</v>
      </c>
      <c r="H136">
        <f t="shared" si="5"/>
        <v>2.5</v>
      </c>
    </row>
    <row r="137" spans="1:8" ht="15.75" x14ac:dyDescent="0.25">
      <c r="A137" s="37" t="s">
        <v>157</v>
      </c>
      <c r="B137" s="37">
        <v>233.81</v>
      </c>
      <c r="C137" s="37">
        <v>236.7</v>
      </c>
      <c r="D137" s="37">
        <v>239.05</v>
      </c>
      <c r="E137" s="37">
        <v>2.35</v>
      </c>
      <c r="F137" s="40">
        <f t="shared" si="8"/>
        <v>2.4873708309628206</v>
      </c>
      <c r="G137">
        <f t="shared" si="7"/>
        <v>2.241135965099871</v>
      </c>
      <c r="H137">
        <f t="shared" si="5"/>
        <v>2.35</v>
      </c>
    </row>
    <row r="138" spans="1:8" ht="15.75" x14ac:dyDescent="0.25">
      <c r="A138" s="37" t="s">
        <v>158</v>
      </c>
      <c r="B138" s="37">
        <v>236.25</v>
      </c>
      <c r="C138" s="37">
        <v>239.4</v>
      </c>
      <c r="D138" s="37">
        <v>241.78</v>
      </c>
      <c r="E138" s="37">
        <v>2.35</v>
      </c>
      <c r="F138" s="40">
        <f t="shared" si="8"/>
        <v>2.6844444444444671</v>
      </c>
      <c r="G138">
        <f t="shared" si="7"/>
        <v>2.340740740740741</v>
      </c>
      <c r="H138">
        <f t="shared" si="5"/>
        <v>2.35</v>
      </c>
    </row>
    <row r="139" spans="1:8" ht="15.75" x14ac:dyDescent="0.25">
      <c r="A139" s="37" t="s">
        <v>159</v>
      </c>
      <c r="B139" s="37">
        <v>237.64</v>
      </c>
      <c r="C139" s="37">
        <v>240</v>
      </c>
      <c r="D139" s="37">
        <v>242.46</v>
      </c>
      <c r="E139" s="37">
        <v>2.25</v>
      </c>
      <c r="F139" s="40">
        <f t="shared" si="8"/>
        <v>1.9960600621932389</v>
      </c>
      <c r="G139">
        <f t="shared" si="7"/>
        <v>2.0282780676653855</v>
      </c>
      <c r="H139">
        <f t="shared" si="5"/>
        <v>2.25</v>
      </c>
    </row>
    <row r="140" spans="1:8" ht="15.75" x14ac:dyDescent="0.25">
      <c r="A140" s="37" t="s">
        <v>160</v>
      </c>
      <c r="B140" s="37">
        <v>235.98</v>
      </c>
      <c r="C140" s="37">
        <v>239.42</v>
      </c>
      <c r="D140" s="37">
        <v>241.75</v>
      </c>
      <c r="E140" s="37">
        <v>2.2000000000000002</v>
      </c>
      <c r="F140" s="40">
        <f t="shared" si="8"/>
        <v>2.936751683445693</v>
      </c>
      <c r="G140">
        <f>(D140-B140)/B140*100</f>
        <v>2.4451224680057679</v>
      </c>
      <c r="H140">
        <f t="shared" si="5"/>
        <v>2.2000000000000002</v>
      </c>
    </row>
    <row r="141" spans="1:8" ht="15.75" x14ac:dyDescent="0.25">
      <c r="A141" s="37" t="s">
        <v>161</v>
      </c>
      <c r="B141" s="37">
        <v>238.04</v>
      </c>
      <c r="C141" s="37">
        <v>240.6</v>
      </c>
      <c r="D141" s="37">
        <v>243.54</v>
      </c>
      <c r="E141" s="37">
        <v>2.25</v>
      </c>
      <c r="F141" s="40">
        <f t="shared" si="8"/>
        <v>2.1624649249326611</v>
      </c>
      <c r="G141">
        <f t="shared" si="7"/>
        <v>2.310536044362292</v>
      </c>
      <c r="H141">
        <f t="shared" si="5"/>
        <v>2.25</v>
      </c>
    </row>
    <row r="142" spans="1:8" ht="15.75" x14ac:dyDescent="0.25">
      <c r="A142" s="37" t="s">
        <v>162</v>
      </c>
      <c r="B142" s="37">
        <v>238.89</v>
      </c>
      <c r="C142" s="37">
        <v>242.1</v>
      </c>
      <c r="D142" s="37">
        <v>244.6</v>
      </c>
      <c r="E142" s="37">
        <v>2.25</v>
      </c>
      <c r="F142" s="40">
        <f t="shared" si="8"/>
        <v>2.7054850522168383</v>
      </c>
      <c r="G142">
        <f>(D142-B142)/B142*100</f>
        <v>2.3902214408305111</v>
      </c>
      <c r="H142">
        <f t="shared" si="5"/>
        <v>2.25</v>
      </c>
    </row>
    <row r="143" spans="1:8" ht="15.75" x14ac:dyDescent="0.25">
      <c r="A143" s="37" t="s">
        <v>163</v>
      </c>
      <c r="B143" s="37">
        <v>241.86</v>
      </c>
      <c r="C143" s="37">
        <v>245.36</v>
      </c>
      <c r="D143" s="37">
        <v>248.3</v>
      </c>
      <c r="E143" s="37">
        <v>2.2999999999999998</v>
      </c>
      <c r="F143" s="40">
        <f t="shared" si="8"/>
        <v>2.9151778449779675</v>
      </c>
      <c r="G143">
        <f t="shared" ref="G143:G147" si="9">(D143-B143)/B143*100</f>
        <v>2.6626974282642841</v>
      </c>
      <c r="H143">
        <f t="shared" si="5"/>
        <v>2.2999999999999998</v>
      </c>
    </row>
    <row r="144" spans="1:8" ht="15.75" x14ac:dyDescent="0.25">
      <c r="A144" s="37" t="s">
        <v>164</v>
      </c>
      <c r="B144" s="37">
        <v>244.16</v>
      </c>
      <c r="C144" s="37">
        <v>247.9</v>
      </c>
      <c r="D144" s="37">
        <v>250.61</v>
      </c>
      <c r="E144" s="37">
        <v>2.33</v>
      </c>
      <c r="F144" s="40">
        <f t="shared" si="8"/>
        <v>3.0870284498573541</v>
      </c>
      <c r="G144">
        <f t="shared" si="9"/>
        <v>2.6417103538663245</v>
      </c>
      <c r="H144">
        <f t="shared" si="5"/>
        <v>2.33</v>
      </c>
    </row>
    <row r="145" spans="1:8" ht="15.75" x14ac:dyDescent="0.25">
      <c r="A145" s="37" t="s">
        <v>165</v>
      </c>
      <c r="B145" s="37">
        <v>246.6</v>
      </c>
      <c r="C145" s="37">
        <v>250.2</v>
      </c>
      <c r="D145" s="37">
        <v>253</v>
      </c>
      <c r="E145" s="37">
        <v>2.34</v>
      </c>
      <c r="F145" s="40">
        <f t="shared" si="8"/>
        <v>2.9410197666364768</v>
      </c>
      <c r="G145">
        <f t="shared" si="9"/>
        <v>2.5952960259529627</v>
      </c>
      <c r="H145">
        <f t="shared" si="5"/>
        <v>2.34</v>
      </c>
    </row>
    <row r="146" spans="1:8" ht="15.75" x14ac:dyDescent="0.25">
      <c r="A146" s="37" t="s">
        <v>166</v>
      </c>
      <c r="B146" s="37">
        <v>250.01</v>
      </c>
      <c r="C146" s="37">
        <v>253.73</v>
      </c>
      <c r="D146" s="37">
        <v>256.45999999999998</v>
      </c>
      <c r="E146" s="37">
        <v>2.2799999999999998</v>
      </c>
      <c r="F146" s="40">
        <f t="shared" si="8"/>
        <v>2.9980206335524784</v>
      </c>
      <c r="G146">
        <f t="shared" si="9"/>
        <v>2.5798968041278307</v>
      </c>
      <c r="H146">
        <f t="shared" si="5"/>
        <v>2.2799999999999998</v>
      </c>
    </row>
    <row r="147" spans="1:8" ht="15.75" x14ac:dyDescent="0.25">
      <c r="A147" s="37" t="s">
        <v>167</v>
      </c>
      <c r="B147" s="37" t="s">
        <v>168</v>
      </c>
      <c r="C147" s="37" t="s">
        <v>168</v>
      </c>
      <c r="D147" s="37" t="s">
        <v>168</v>
      </c>
      <c r="E147" s="40"/>
      <c r="F147" s="40"/>
      <c r="G147" t="e">
        <f t="shared" si="9"/>
        <v>#VALUE!</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E144"/>
  <sheetViews>
    <sheetView topLeftCell="A113" workbookViewId="0">
      <selection activeCell="C123" sqref="C123"/>
    </sheetView>
  </sheetViews>
  <sheetFormatPr defaultColWidth="11.42578125" defaultRowHeight="15" x14ac:dyDescent="0.25"/>
  <cols>
    <col min="2" max="2" width="26.7109375" customWidth="1"/>
    <col min="3" max="3" width="25.140625" customWidth="1"/>
    <col min="4" max="4" width="23.140625" customWidth="1"/>
  </cols>
  <sheetData>
    <row r="1" spans="1:4" x14ac:dyDescent="0.25">
      <c r="B1" t="s">
        <v>279</v>
      </c>
      <c r="C1" t="s">
        <v>280</v>
      </c>
      <c r="D1" t="s">
        <v>281</v>
      </c>
    </row>
    <row r="2" spans="1:4" x14ac:dyDescent="0.25">
      <c r="A2" s="45">
        <f>Livingston!A2</f>
        <v>19146</v>
      </c>
      <c r="B2">
        <f>Livingston!K2</f>
        <v>2.0789589561154149</v>
      </c>
      <c r="C2">
        <f>Livingston!J2</f>
        <v>7.9997616268148164E-3</v>
      </c>
    </row>
    <row r="3" spans="1:4" x14ac:dyDescent="0.25">
      <c r="A3" s="45">
        <f>Livingston!A3</f>
        <v>19329</v>
      </c>
      <c r="B3">
        <f>Livingston!K3</f>
        <v>-0.84847530421789819</v>
      </c>
      <c r="C3">
        <f>Livingston!J3</f>
        <v>-3.9337607940031289</v>
      </c>
    </row>
    <row r="4" spans="1:4" x14ac:dyDescent="0.25">
      <c r="A4" s="45">
        <f>Livingston!A4</f>
        <v>19511</v>
      </c>
      <c r="B4">
        <f>Livingston!K4</f>
        <v>-2.5728273821422873</v>
      </c>
      <c r="C4">
        <f>Livingston!J4</f>
        <v>-6.3135480554721113</v>
      </c>
    </row>
    <row r="5" spans="1:4" x14ac:dyDescent="0.25">
      <c r="A5" s="45">
        <f>Livingston!A5</f>
        <v>19694</v>
      </c>
      <c r="B5">
        <f>Livingston!K5</f>
        <v>1.1085535212159296</v>
      </c>
      <c r="C5">
        <f>Livingston!J5</f>
        <v>-1.7046180559071256</v>
      </c>
    </row>
    <row r="6" spans="1:4" x14ac:dyDescent="0.25">
      <c r="A6" s="45">
        <f>Livingston!A6</f>
        <v>19876</v>
      </c>
      <c r="B6">
        <f>Livingston!K6</f>
        <v>5.0507617233431414</v>
      </c>
      <c r="C6">
        <f>Livingston!J6</f>
        <v>4.3235016884391326</v>
      </c>
    </row>
    <row r="7" spans="1:4" x14ac:dyDescent="0.25">
      <c r="A7" s="45">
        <f>Livingston!A7</f>
        <v>20059</v>
      </c>
      <c r="B7">
        <f>Livingston!K7</f>
        <v>5.3260320648330799</v>
      </c>
      <c r="C7">
        <f>Livingston!J7</f>
        <v>4.3507045539160512</v>
      </c>
    </row>
    <row r="8" spans="1:4" x14ac:dyDescent="0.25">
      <c r="A8" s="45">
        <f>Livingston!A8</f>
        <v>20241</v>
      </c>
      <c r="B8">
        <f>Livingston!K8</f>
        <v>3.7500737616475215</v>
      </c>
      <c r="C8">
        <f>Livingston!J8</f>
        <v>2.865467807181667</v>
      </c>
    </row>
    <row r="9" spans="1:4" x14ac:dyDescent="0.25">
      <c r="A9" s="45">
        <f>Livingston!A9</f>
        <v>20424</v>
      </c>
      <c r="B9">
        <f>Livingston!K9</f>
        <v>-0.81345447789095759</v>
      </c>
      <c r="C9">
        <f>Livingston!J9</f>
        <v>-2.7442290644880085</v>
      </c>
    </row>
    <row r="10" spans="1:4" x14ac:dyDescent="0.25">
      <c r="A10" s="45">
        <f>Livingston!A10</f>
        <v>20607</v>
      </c>
      <c r="B10">
        <f>Livingston!K10</f>
        <v>1.9147711215836556</v>
      </c>
      <c r="C10">
        <f>Livingston!J10</f>
        <v>3.3996534986604487E-2</v>
      </c>
    </row>
    <row r="11" spans="1:4" x14ac:dyDescent="0.25">
      <c r="A11" s="45">
        <f>Livingston!A11</f>
        <v>20790</v>
      </c>
      <c r="B11">
        <f>Livingston!K11</f>
        <v>0.48273692486815811</v>
      </c>
      <c r="C11">
        <f>Livingston!J11</f>
        <v>-1.6227601014699922</v>
      </c>
    </row>
    <row r="12" spans="1:4" x14ac:dyDescent="0.25">
      <c r="A12" s="45">
        <f>Livingston!A12</f>
        <v>20972</v>
      </c>
      <c r="B12">
        <f>Livingston!K12</f>
        <v>6.3838412696764824</v>
      </c>
      <c r="C12">
        <f>Livingston!J12</f>
        <v>4.5188203141023022</v>
      </c>
    </row>
    <row r="13" spans="1:4" x14ac:dyDescent="0.25">
      <c r="A13" s="45">
        <f>Livingston!A13</f>
        <v>21155</v>
      </c>
      <c r="B13">
        <f>Livingston!K13</f>
        <v>5.9952624805645058</v>
      </c>
      <c r="C13">
        <f>Livingston!J13</f>
        <v>3.6984499289542709</v>
      </c>
    </row>
    <row r="14" spans="1:4" x14ac:dyDescent="0.25">
      <c r="A14" s="45">
        <f>Livingston!A14</f>
        <v>21337</v>
      </c>
      <c r="B14">
        <f>Livingston!K14</f>
        <v>8.4789828634090618</v>
      </c>
      <c r="C14">
        <f>Livingston!J14</f>
        <v>8.0538411630042042</v>
      </c>
    </row>
    <row r="15" spans="1:4" x14ac:dyDescent="0.25">
      <c r="A15" s="45">
        <f>Livingston!A15</f>
        <v>21520</v>
      </c>
      <c r="B15">
        <f>Livingston!K15</f>
        <v>8.4867580958893623</v>
      </c>
      <c r="C15">
        <f>Livingston!J15</f>
        <v>6.7676877644423108</v>
      </c>
    </row>
    <row r="16" spans="1:4" x14ac:dyDescent="0.25">
      <c r="A16" s="45">
        <f>Livingston!A16</f>
        <v>21702</v>
      </c>
      <c r="B16">
        <f>Livingston!K16</f>
        <v>7.6566371313115509</v>
      </c>
      <c r="C16">
        <f>Livingston!J16</f>
        <v>5.3344498835310779</v>
      </c>
    </row>
    <row r="17" spans="1:3" x14ac:dyDescent="0.25">
      <c r="A17" s="45">
        <f>Livingston!A17</f>
        <v>21885</v>
      </c>
      <c r="B17">
        <f>Livingston!K17</f>
        <v>4.5247203278899342</v>
      </c>
      <c r="C17">
        <f>Livingston!J17</f>
        <v>1.2299394513959099</v>
      </c>
    </row>
    <row r="18" spans="1:3" x14ac:dyDescent="0.25">
      <c r="A18" s="45">
        <f>Livingston!A18</f>
        <v>22068</v>
      </c>
      <c r="B18">
        <f>Livingston!K18</f>
        <v>3.3808647161106151</v>
      </c>
      <c r="C18">
        <f>Livingston!J18</f>
        <v>1.5547791376637035</v>
      </c>
    </row>
    <row r="19" spans="1:3" x14ac:dyDescent="0.25">
      <c r="A19" s="45">
        <f>Livingston!A19</f>
        <v>22251</v>
      </c>
      <c r="B19">
        <f>Livingston!K19</f>
        <v>11.975686040141188</v>
      </c>
      <c r="C19">
        <f>Livingston!J19</f>
        <v>10.432677399135683</v>
      </c>
    </row>
    <row r="20" spans="1:3" x14ac:dyDescent="0.25">
      <c r="A20" s="45">
        <f>Livingston!A20</f>
        <v>22433</v>
      </c>
      <c r="B20">
        <f>Livingston!K20</f>
        <v>8.7820102144377667</v>
      </c>
      <c r="C20">
        <f>Livingston!J20</f>
        <v>7.6284808026730602</v>
      </c>
    </row>
    <row r="21" spans="1:3" x14ac:dyDescent="0.25">
      <c r="A21" s="45">
        <f>Livingston!A21</f>
        <v>22616</v>
      </c>
      <c r="B21">
        <f>Livingston!K21</f>
        <v>6.2358325232493881</v>
      </c>
      <c r="C21">
        <f>Livingston!J21</f>
        <v>4.8819384422524994</v>
      </c>
    </row>
    <row r="22" spans="1:3" x14ac:dyDescent="0.25">
      <c r="A22" s="45">
        <f>Livingston!A22</f>
        <v>22798</v>
      </c>
      <c r="B22">
        <f>Livingston!K22</f>
        <v>1.9535235726566029</v>
      </c>
      <c r="C22">
        <f>Livingston!J22</f>
        <v>0.45926501752352022</v>
      </c>
    </row>
    <row r="23" spans="1:3" x14ac:dyDescent="0.25">
      <c r="A23" s="45">
        <f>Livingston!A23</f>
        <v>22981</v>
      </c>
      <c r="B23">
        <f>Livingston!K23</f>
        <v>13.520047605146546</v>
      </c>
      <c r="C23">
        <f>Livingston!J23</f>
        <v>11.876462699486165</v>
      </c>
    </row>
    <row r="24" spans="1:3" x14ac:dyDescent="0.25">
      <c r="A24" s="45">
        <f>Livingston!A24</f>
        <v>23163</v>
      </c>
      <c r="B24">
        <f>Livingston!K24</f>
        <v>7.7102916084569104</v>
      </c>
      <c r="C24">
        <f>Livingston!J24</f>
        <v>5.9443970698505044</v>
      </c>
    </row>
    <row r="25" spans="1:3" x14ac:dyDescent="0.25">
      <c r="A25" s="45">
        <f>Livingston!A25</f>
        <v>23346</v>
      </c>
      <c r="B25">
        <f>Livingston!K25</f>
        <v>6.8546164330059103</v>
      </c>
      <c r="C25">
        <f>Livingston!J25</f>
        <v>4.5473030001700874</v>
      </c>
    </row>
    <row r="26" spans="1:3" x14ac:dyDescent="0.25">
      <c r="A26" s="45">
        <f>Livingston!A26</f>
        <v>23529</v>
      </c>
      <c r="B26">
        <f>Livingston!K26</f>
        <v>6.1589716100631069</v>
      </c>
      <c r="C26">
        <f>Livingston!J26</f>
        <v>4.1632016657217417</v>
      </c>
    </row>
    <row r="27" spans="1:3" x14ac:dyDescent="0.25">
      <c r="A27" s="45">
        <f>Livingston!A27</f>
        <v>23712</v>
      </c>
      <c r="B27">
        <f>Livingston!K27</f>
        <v>2.6322906584010362</v>
      </c>
      <c r="C27">
        <f>Livingston!J27</f>
        <v>0.17477913766370889</v>
      </c>
    </row>
    <row r="28" spans="1:3" x14ac:dyDescent="0.25">
      <c r="A28" s="45">
        <f>Livingston!A28</f>
        <v>23894</v>
      </c>
      <c r="B28">
        <f>Livingston!K28</f>
        <v>1.8219910257797871</v>
      </c>
      <c r="C28">
        <f>Livingston!J28</f>
        <v>-0.8801132743117015</v>
      </c>
    </row>
    <row r="29" spans="1:3" x14ac:dyDescent="0.25">
      <c r="A29" s="45">
        <f>Livingston!A29</f>
        <v>24077</v>
      </c>
      <c r="B29">
        <f>Livingston!K29</f>
        <v>6.3581064139126386</v>
      </c>
      <c r="C29">
        <f>Livingston!J29</f>
        <v>3.8802803269561119</v>
      </c>
    </row>
    <row r="30" spans="1:3" x14ac:dyDescent="0.25">
      <c r="A30" s="45">
        <f>Livingston!A30</f>
        <v>24259</v>
      </c>
      <c r="B30">
        <f>Livingston!K30</f>
        <v>5.184343191669651</v>
      </c>
      <c r="C30">
        <f>Livingston!J30</f>
        <v>2.9065654138918733</v>
      </c>
    </row>
    <row r="31" spans="1:3" x14ac:dyDescent="0.25">
      <c r="A31" s="45">
        <f>Livingston!A31</f>
        <v>24442</v>
      </c>
      <c r="B31">
        <f>Livingston!K31</f>
        <v>7.3725526713998466</v>
      </c>
      <c r="C31">
        <f>Livingston!J31</f>
        <v>5.032640007644388</v>
      </c>
    </row>
    <row r="32" spans="1:3" x14ac:dyDescent="0.25">
      <c r="A32" s="45">
        <f>Livingston!A32</f>
        <v>24624</v>
      </c>
      <c r="B32">
        <f>Livingston!K32</f>
        <v>8.5204450736575001</v>
      </c>
      <c r="C32">
        <f>Livingston!J32</f>
        <v>7.755813677300174</v>
      </c>
    </row>
    <row r="33" spans="1:5" x14ac:dyDescent="0.25">
      <c r="A33" s="45">
        <f>Livingston!A33</f>
        <v>24807</v>
      </c>
      <c r="B33">
        <f>Livingston!K33</f>
        <v>9.491902429320902</v>
      </c>
      <c r="C33">
        <f>Livingston!J33</f>
        <v>7.7984981740017494</v>
      </c>
    </row>
    <row r="34" spans="1:5" x14ac:dyDescent="0.25">
      <c r="A34" s="45">
        <f>Livingston!A34</f>
        <v>24990</v>
      </c>
      <c r="B34">
        <f>Livingston!K34</f>
        <v>3.5115650929237532</v>
      </c>
      <c r="C34">
        <f>Livingston!J34</f>
        <v>1.4110813564767097</v>
      </c>
    </row>
    <row r="35" spans="1:5" x14ac:dyDescent="0.25">
      <c r="A35" s="45">
        <f>Livingston!A35</f>
        <v>25173</v>
      </c>
      <c r="B35">
        <f>Livingston!K35</f>
        <v>5.6533534439646083</v>
      </c>
      <c r="C35">
        <f>Livingston!J35</f>
        <v>3.0293990094650107</v>
      </c>
    </row>
    <row r="36" spans="1:5" x14ac:dyDescent="0.25">
      <c r="A36" s="45">
        <f>Livingston!A36</f>
        <v>25355</v>
      </c>
      <c r="B36">
        <f>(AVERAGE(B31:B35)+AVERAGE(B37:B41))/2</f>
        <v>8.4565709440725882</v>
      </c>
      <c r="C36">
        <f>(AVERAGE(C31:C35)+AVERAGE(C37:C41))/2</f>
        <v>6.8400142581091385</v>
      </c>
      <c r="E36" t="s">
        <v>283</v>
      </c>
    </row>
    <row r="37" spans="1:5" x14ac:dyDescent="0.25">
      <c r="A37" s="45">
        <f>Livingston!A37</f>
        <v>25538</v>
      </c>
      <c r="B37">
        <f>Livingston!K37</f>
        <v>6.8775163185574844</v>
      </c>
      <c r="C37">
        <f>Livingston!J37</f>
        <v>3.0636796467547018</v>
      </c>
    </row>
    <row r="38" spans="1:5" x14ac:dyDescent="0.25">
      <c r="A38" s="45">
        <f>Livingston!A38</f>
        <v>25720</v>
      </c>
      <c r="B38">
        <f>Livingston!K38</f>
        <v>10.532354087914459</v>
      </c>
      <c r="C38">
        <f>Livingston!J38</f>
        <v>8.4792197595562424</v>
      </c>
    </row>
    <row r="39" spans="1:5" x14ac:dyDescent="0.25">
      <c r="A39" s="45">
        <f>Livingston!A39</f>
        <v>25903</v>
      </c>
      <c r="B39">
        <f>Livingston!K39</f>
        <v>12.148401767401626</v>
      </c>
      <c r="C39">
        <f>Livingston!J39</f>
        <v>11.717994198260428</v>
      </c>
    </row>
    <row r="40" spans="1:5" x14ac:dyDescent="0.25">
      <c r="A40" s="45">
        <f>Livingston!A40</f>
        <v>26085</v>
      </c>
      <c r="B40">
        <f>Livingston!K40</f>
        <v>7.1188657380943088</v>
      </c>
      <c r="C40">
        <f>Livingston!J40</f>
        <v>7.194156919458699</v>
      </c>
    </row>
    <row r="41" spans="1:5" x14ac:dyDescent="0.25">
      <c r="A41" s="45">
        <f>Livingston!A41</f>
        <v>26268</v>
      </c>
      <c r="B41">
        <f>Livingston!K41</f>
        <v>13.338752817491386</v>
      </c>
      <c r="C41">
        <f>Livingston!J41</f>
        <v>12.917659832173284</v>
      </c>
    </row>
    <row r="42" spans="1:5" x14ac:dyDescent="0.25">
      <c r="A42" s="45">
        <f>Livingston!A42</f>
        <v>26451</v>
      </c>
      <c r="B42">
        <f>Livingston!K42</f>
        <v>8.3824688661715143</v>
      </c>
      <c r="C42">
        <f>Livingston!J42</f>
        <v>8.7363465813766599</v>
      </c>
    </row>
    <row r="43" spans="1:5" x14ac:dyDescent="0.25">
      <c r="A43" s="45">
        <f>Livingston!A43</f>
        <v>26634</v>
      </c>
      <c r="B43">
        <f>Livingston!K43</f>
        <v>5.8533830550355725</v>
      </c>
      <c r="C43">
        <f>Livingston!J43</f>
        <v>4.8908080155411149</v>
      </c>
    </row>
    <row r="44" spans="1:5" x14ac:dyDescent="0.25">
      <c r="A44" s="45">
        <f>Livingston!A44</f>
        <v>26816</v>
      </c>
      <c r="B44">
        <f>Livingston!K44</f>
        <v>4.4390228544155068</v>
      </c>
      <c r="C44">
        <f>Livingston!J44</f>
        <v>2.0692217832601978</v>
      </c>
    </row>
    <row r="45" spans="1:5" x14ac:dyDescent="0.25">
      <c r="A45" s="45">
        <f>Livingston!A45</f>
        <v>26999</v>
      </c>
      <c r="B45">
        <f>Livingston!K45</f>
        <v>6.9102013989183124</v>
      </c>
      <c r="C45">
        <f>Livingston!J45</f>
        <v>5.609542540938814</v>
      </c>
    </row>
    <row r="46" spans="1:5" x14ac:dyDescent="0.25">
      <c r="A46" s="45">
        <f>Livingston!A46</f>
        <v>27181</v>
      </c>
      <c r="B46">
        <f>Livingston!K46</f>
        <v>13.258328321450879</v>
      </c>
      <c r="C46">
        <f>Livingston!J46</f>
        <v>13.622217210339771</v>
      </c>
    </row>
    <row r="47" spans="1:5" x14ac:dyDescent="0.25">
      <c r="A47" s="45">
        <f>Livingston!A47</f>
        <v>27364</v>
      </c>
      <c r="B47">
        <f>Livingston!K47</f>
        <v>11.261904624501254</v>
      </c>
      <c r="C47">
        <f>Livingston!J47</f>
        <v>12.466996008313272</v>
      </c>
    </row>
    <row r="48" spans="1:5" x14ac:dyDescent="0.25">
      <c r="A48" s="45">
        <f>Livingston!A48</f>
        <v>27546</v>
      </c>
      <c r="B48">
        <f>Livingston!K48</f>
        <v>14.283322243105452</v>
      </c>
      <c r="C48">
        <f>Livingston!J48</f>
        <v>15.500699292285784</v>
      </c>
    </row>
    <row r="49" spans="1:3" x14ac:dyDescent="0.25">
      <c r="A49" s="45">
        <f>Livingston!A49</f>
        <v>27729</v>
      </c>
      <c r="B49">
        <f>Livingston!K49</f>
        <v>11.365436527225583</v>
      </c>
      <c r="C49">
        <f>Livingston!J49</f>
        <v>12.851317450676376</v>
      </c>
    </row>
    <row r="50" spans="1:3" x14ac:dyDescent="0.25">
      <c r="A50" s="45">
        <f>Livingston!A50</f>
        <v>27912</v>
      </c>
      <c r="B50">
        <f>Livingston!K50</f>
        <v>6.3413499131147875</v>
      </c>
      <c r="C50">
        <f>Livingston!J50</f>
        <v>7.649542540938814</v>
      </c>
    </row>
    <row r="51" spans="1:3" x14ac:dyDescent="0.25">
      <c r="A51" s="45">
        <f>Livingston!A51</f>
        <v>28095</v>
      </c>
      <c r="B51">
        <f>Livingston!K51</f>
        <v>8.3332338041687528</v>
      </c>
      <c r="C51">
        <f>Livingston!J51</f>
        <v>10.157498085761359</v>
      </c>
    </row>
    <row r="52" spans="1:3" x14ac:dyDescent="0.25">
      <c r="A52" s="45">
        <f>Livingston!A52</f>
        <v>28277</v>
      </c>
      <c r="B52">
        <f>Livingston!K52</f>
        <v>6.427238306080592</v>
      </c>
      <c r="C52">
        <f>Livingston!J52</f>
        <v>8.4506681501785916</v>
      </c>
    </row>
    <row r="53" spans="1:3" x14ac:dyDescent="0.25">
      <c r="A53" s="45">
        <f>Livingston!A53</f>
        <v>28460</v>
      </c>
      <c r="B53">
        <f>Livingston!K53</f>
        <v>5.6132584644460319</v>
      </c>
      <c r="C53">
        <f>Livingston!J53</f>
        <v>6.8603316351777384</v>
      </c>
    </row>
    <row r="54" spans="1:3" x14ac:dyDescent="0.25">
      <c r="A54" s="45">
        <f>Livingston!A54</f>
        <v>28642</v>
      </c>
      <c r="B54">
        <f>Livingston!K54</f>
        <v>1.9074651380553833</v>
      </c>
      <c r="C54">
        <f>Livingston!J54</f>
        <v>3.0103633103791427</v>
      </c>
    </row>
    <row r="55" spans="1:3" x14ac:dyDescent="0.25">
      <c r="A55" s="45">
        <f>Livingston!A55</f>
        <v>28825</v>
      </c>
      <c r="B55">
        <f>Livingston!K55</f>
        <v>1.5039344183496564</v>
      </c>
      <c r="C55">
        <f>Livingston!J55</f>
        <v>0.93563178022123061</v>
      </c>
    </row>
    <row r="56" spans="1:3" x14ac:dyDescent="0.25">
      <c r="A56" s="45">
        <f>Livingston!A56</f>
        <v>29007</v>
      </c>
      <c r="B56">
        <f>Livingston!K56</f>
        <v>4.2507724178603379</v>
      </c>
      <c r="C56">
        <f>Livingston!J56</f>
        <v>5.3562570514300774</v>
      </c>
    </row>
    <row r="57" spans="1:3" x14ac:dyDescent="0.25">
      <c r="A57" s="45">
        <f>Livingston!A57</f>
        <v>29190</v>
      </c>
      <c r="B57">
        <f>Livingston!K57</f>
        <v>5.3437971687047643</v>
      </c>
      <c r="C57">
        <f>Livingston!J57</f>
        <v>4.5282869646231241</v>
      </c>
    </row>
    <row r="58" spans="1:3" x14ac:dyDescent="0.25">
      <c r="A58" s="45">
        <f>Livingston!A58</f>
        <v>29373</v>
      </c>
      <c r="B58">
        <f>Livingston!K58</f>
        <v>0.43458748049650175</v>
      </c>
      <c r="C58">
        <f>Livingston!J58</f>
        <v>4.7254122227645468</v>
      </c>
    </row>
    <row r="59" spans="1:3" x14ac:dyDescent="0.25">
      <c r="A59" s="45">
        <f>Livingston!A59</f>
        <v>29556</v>
      </c>
      <c r="B59">
        <f>Livingston!K59</f>
        <v>0.2335611498868797</v>
      </c>
      <c r="C59">
        <f>Livingston!J59</f>
        <v>-3.2438354629528323</v>
      </c>
    </row>
    <row r="60" spans="1:3" x14ac:dyDescent="0.25">
      <c r="A60" s="45">
        <f>Livingston!A60</f>
        <v>29738</v>
      </c>
      <c r="B60">
        <f>Livingston!K60</f>
        <v>5.0150185560223512</v>
      </c>
      <c r="C60">
        <f>Livingston!J60</f>
        <v>0.10510851104483621</v>
      </c>
    </row>
    <row r="61" spans="1:3" x14ac:dyDescent="0.25">
      <c r="A61" s="45">
        <f>Livingston!A61</f>
        <v>29921</v>
      </c>
      <c r="B61">
        <f>Livingston!K61</f>
        <v>11.006778073336475</v>
      </c>
      <c r="C61">
        <f>Livingston!J61</f>
        <v>8.7669960083132619</v>
      </c>
    </row>
    <row r="62" spans="1:3" x14ac:dyDescent="0.25">
      <c r="A62" s="45">
        <f>Livingston!A62</f>
        <v>30103</v>
      </c>
      <c r="B62">
        <f>Livingston!K62</f>
        <v>6.3759903031693419</v>
      </c>
      <c r="C62">
        <f>Livingston!J62</f>
        <v>0.48354921980669197</v>
      </c>
    </row>
    <row r="63" spans="1:3" x14ac:dyDescent="0.25">
      <c r="A63" s="45">
        <f>Livingston!A63</f>
        <v>30286</v>
      </c>
      <c r="B63">
        <f>Livingston!K63</f>
        <v>9.6995822405613357</v>
      </c>
      <c r="C63">
        <f>Livingston!J63</f>
        <v>7.5569300814317719</v>
      </c>
    </row>
    <row r="64" spans="1:3" x14ac:dyDescent="0.25">
      <c r="A64" s="45">
        <f>Livingston!A64</f>
        <v>30468</v>
      </c>
      <c r="B64">
        <f>Livingston!K64</f>
        <v>8.6619846748791893</v>
      </c>
      <c r="C64">
        <f>Livingston!J64</f>
        <v>5.4557410200568555</v>
      </c>
    </row>
    <row r="65" spans="1:4" x14ac:dyDescent="0.25">
      <c r="A65" s="45">
        <f>Livingston!A65</f>
        <v>30651</v>
      </c>
      <c r="B65">
        <f>Livingston!K65</f>
        <v>4.578681695508001</v>
      </c>
      <c r="C65">
        <f>Livingston!J65</f>
        <v>1.7254100497710425</v>
      </c>
    </row>
    <row r="66" spans="1:4" x14ac:dyDescent="0.25">
      <c r="A66" s="45">
        <f>Livingston!A66</f>
        <v>30834</v>
      </c>
      <c r="B66">
        <f>Livingston!K66</f>
        <v>0.97944451116941256</v>
      </c>
      <c r="C66">
        <f>Livingston!J66</f>
        <v>-2.3491047116285184</v>
      </c>
    </row>
    <row r="67" spans="1:4" x14ac:dyDescent="0.25">
      <c r="A67" s="45">
        <f>Livingston!A67</f>
        <v>31017</v>
      </c>
      <c r="B67">
        <f>Livingston!K67</f>
        <v>2.8079489531181236</v>
      </c>
      <c r="C67">
        <f>Livingston!J67</f>
        <v>-6.651346362784416E-2</v>
      </c>
    </row>
    <row r="68" spans="1:4" x14ac:dyDescent="0.25">
      <c r="A68" s="45">
        <f>Livingston!A68</f>
        <v>31199</v>
      </c>
      <c r="B68">
        <f>Livingston!K68</f>
        <v>3.7897503480772379</v>
      </c>
      <c r="C68">
        <f>Livingston!J68</f>
        <v>1.9943895233349691</v>
      </c>
    </row>
    <row r="69" spans="1:4" x14ac:dyDescent="0.25">
      <c r="A69" s="45">
        <f>Livingston!A69</f>
        <v>31382</v>
      </c>
      <c r="B69">
        <f>Livingston!K69</f>
        <v>7.0905757853404854</v>
      </c>
      <c r="C69">
        <f>Livingston!J69</f>
        <v>4.445260885186876</v>
      </c>
    </row>
    <row r="70" spans="1:4" x14ac:dyDescent="0.25">
      <c r="A70" s="45">
        <f>Livingston!A70</f>
        <v>31564</v>
      </c>
      <c r="B70">
        <f>Livingston!K70</f>
        <v>4.1372311887808868</v>
      </c>
      <c r="C70">
        <f>Livingston!J70</f>
        <v>2.1387282683996967</v>
      </c>
    </row>
    <row r="71" spans="1:4" x14ac:dyDescent="0.25">
      <c r="A71" s="45">
        <f>Livingston!A71</f>
        <v>31747</v>
      </c>
      <c r="B71">
        <f>Livingston!K71</f>
        <v>5.6512735009779282</v>
      </c>
      <c r="C71">
        <f>Livingston!J71</f>
        <v>4.3724081454559949</v>
      </c>
    </row>
    <row r="72" spans="1:4" x14ac:dyDescent="0.25">
      <c r="A72" s="45">
        <f>Livingston!A72</f>
        <v>31929</v>
      </c>
      <c r="B72">
        <f>Livingston!K72</f>
        <v>7.2734442176688461</v>
      </c>
      <c r="C72">
        <f>Livingston!J72</f>
        <v>6.7263343568456335</v>
      </c>
    </row>
    <row r="73" spans="1:4" x14ac:dyDescent="0.25">
      <c r="A73" s="45">
        <f>Livingston!A73</f>
        <v>32112</v>
      </c>
      <c r="B73">
        <f>Livingston!K73</f>
        <v>-5.3769868167779364</v>
      </c>
      <c r="C73">
        <f>Livingston!J73</f>
        <v>-6.3106126493872647</v>
      </c>
    </row>
    <row r="74" spans="1:4" x14ac:dyDescent="0.25">
      <c r="A74" s="45">
        <f>Livingston!A74</f>
        <v>32295</v>
      </c>
      <c r="B74">
        <f>Livingston!K74</f>
        <v>-5.1848325534968165</v>
      </c>
      <c r="C74">
        <f>Livingston!J74</f>
        <v>-6.3502125705762333</v>
      </c>
    </row>
    <row r="75" spans="1:4" x14ac:dyDescent="0.25">
      <c r="A75" s="45">
        <f>Livingston!A75</f>
        <v>32478</v>
      </c>
      <c r="B75">
        <f>Livingston!K75</f>
        <v>-2.8862823007664424</v>
      </c>
      <c r="C75">
        <f>Livingston!J75</f>
        <v>-5.4238363773055509</v>
      </c>
    </row>
    <row r="76" spans="1:4" x14ac:dyDescent="0.25">
      <c r="A76" s="45">
        <f>Livingston!A76</f>
        <v>32660</v>
      </c>
      <c r="B76">
        <f>Livingston!K76</f>
        <v>1.2593000888552739</v>
      </c>
      <c r="C76">
        <f>Livingston!J76</f>
        <v>-1.2855008859619437</v>
      </c>
    </row>
    <row r="77" spans="1:4" x14ac:dyDescent="0.25">
      <c r="A77" s="45">
        <f>Livingston!A77</f>
        <v>32843</v>
      </c>
      <c r="B77">
        <f>Livingston!K77</f>
        <v>3.7663366354915553</v>
      </c>
      <c r="C77">
        <f>Livingston!J77</f>
        <v>0.83378886479092262</v>
      </c>
    </row>
    <row r="78" spans="1:4" x14ac:dyDescent="0.25">
      <c r="A78" s="45">
        <f>Livingston!A78</f>
        <v>33025</v>
      </c>
      <c r="B78">
        <f>Livingston!K78</f>
        <v>4.4549462745237784</v>
      </c>
      <c r="C78">
        <f>Livingston!J78</f>
        <v>1.5736662124601626</v>
      </c>
    </row>
    <row r="79" spans="1:4" x14ac:dyDescent="0.25">
      <c r="A79" s="45" t="str">
        <f>'Livingston1990-2003'!A2</f>
        <v>DEC90</v>
      </c>
      <c r="B79">
        <f>'Livingston1990-2003'!K2</f>
        <v>4.0446110635585111</v>
      </c>
      <c r="C79">
        <f>'Livingston1990-2003'!J2</f>
        <v>1.7240867189892271</v>
      </c>
    </row>
    <row r="80" spans="1:4" x14ac:dyDescent="0.25">
      <c r="A80" s="45" t="str">
        <f>'Livingston1990-2003'!A3</f>
        <v>JUN91</v>
      </c>
      <c r="B80">
        <f>'Livingston1990-2003'!K3</f>
        <v>6.9677191180636928</v>
      </c>
      <c r="C80">
        <f>'Livingston1990-2003'!J3</f>
        <v>5.8355889405489005</v>
      </c>
      <c r="D80">
        <f>term_premium!D14</f>
        <v>3.360502671005908</v>
      </c>
    </row>
    <row r="81" spans="1:4" x14ac:dyDescent="0.25">
      <c r="A81" s="45" t="str">
        <f>'Livingston1990-2003'!A4</f>
        <v>DEC91</v>
      </c>
      <c r="B81">
        <f>'Livingston1990-2003'!K4</f>
        <v>7.3247859600882759</v>
      </c>
      <c r="C81">
        <f>'Livingston1990-2003'!J4</f>
        <v>7.2213070663473644</v>
      </c>
      <c r="D81">
        <f>term_premium!D15</f>
        <v>2.9091241575866049</v>
      </c>
    </row>
    <row r="82" spans="1:4" x14ac:dyDescent="0.25">
      <c r="A82" s="45" t="str">
        <f>'Livingston1990-2003'!A5</f>
        <v>JUN92</v>
      </c>
      <c r="B82">
        <f>'Livingston1990-2003'!K5</f>
        <v>3.6127287895362903</v>
      </c>
      <c r="C82">
        <f>'Livingston1990-2003'!J5</f>
        <v>3.9987502949126261</v>
      </c>
      <c r="D82">
        <f>term_premium!D16</f>
        <v>3.1944804206887163</v>
      </c>
    </row>
    <row r="83" spans="1:4" x14ac:dyDescent="0.25">
      <c r="A83" s="45" t="str">
        <f>'Livingston1990-2003'!A6</f>
        <v>DEC92</v>
      </c>
      <c r="B83">
        <f>'Livingston1990-2003'!K6</f>
        <v>7.2586081460171537</v>
      </c>
      <c r="C83">
        <f>'Livingston1990-2003'!J6</f>
        <v>7.7257449584289928</v>
      </c>
      <c r="D83">
        <f>term_premium!D17</f>
        <v>2.0531270425433097</v>
      </c>
    </row>
    <row r="84" spans="1:4" x14ac:dyDescent="0.25">
      <c r="A84" s="45" t="str">
        <f>'Livingston1990-2003'!A7</f>
        <v>JUN93</v>
      </c>
      <c r="B84">
        <f>'Livingston1990-2003'!K7</f>
        <v>5.3196168700250626</v>
      </c>
      <c r="C84">
        <f>'Livingston1990-2003'!J7</f>
        <v>6.2085057589139474</v>
      </c>
      <c r="D84">
        <f>term_premium!D18</f>
        <v>1.9707839605734523</v>
      </c>
    </row>
    <row r="85" spans="1:4" x14ac:dyDescent="0.25">
      <c r="A85" s="45" t="str">
        <f>'Livingston1990-2003'!A8</f>
        <v>DEC93</v>
      </c>
      <c r="B85">
        <f>'Livingston1990-2003'!K8</f>
        <v>5.9212102226891812</v>
      </c>
      <c r="C85">
        <f>'Livingston1990-2003'!J8</f>
        <v>6.0942850339451908</v>
      </c>
      <c r="D85">
        <f>term_premium!D19</f>
        <v>2.1253563083951734</v>
      </c>
    </row>
    <row r="86" spans="1:4" x14ac:dyDescent="0.25">
      <c r="A86" s="45" t="str">
        <f>'Livingston1990-2003'!A9</f>
        <v>JUN94</v>
      </c>
      <c r="B86">
        <f>'Livingston1990-2003'!K9</f>
        <v>2.9328217591949279</v>
      </c>
      <c r="C86">
        <f>'Livingston1990-2003'!J9</f>
        <v>2.5720076479330514</v>
      </c>
      <c r="D86">
        <f>term_premium!D20</f>
        <v>2.6266500970778153</v>
      </c>
    </row>
    <row r="87" spans="1:4" x14ac:dyDescent="0.25">
      <c r="A87" s="45" t="str">
        <f>'Livingston1990-2003'!A10</f>
        <v>DEC94</v>
      </c>
      <c r="B87">
        <f>'Livingston1990-2003'!K10</f>
        <v>1.9240528810025674</v>
      </c>
      <c r="C87">
        <f>'Livingston1990-2003'!J10</f>
        <v>0.59743080742397225</v>
      </c>
      <c r="D87">
        <f>term_premium!D21</f>
        <v>2.955112934769208</v>
      </c>
    </row>
    <row r="88" spans="1:4" x14ac:dyDescent="0.25">
      <c r="A88" s="45" t="str">
        <f>'Livingston1990-2003'!A11</f>
        <v>JUN95</v>
      </c>
      <c r="B88">
        <f>'Livingston1990-2003'!K11</f>
        <v>4.4256188689470841</v>
      </c>
      <c r="C88">
        <f>'Livingston1990-2003'!J11</f>
        <v>2.6197531678279296</v>
      </c>
      <c r="D88">
        <f>term_premium!D22</f>
        <v>1.929703511682149</v>
      </c>
    </row>
    <row r="89" spans="1:4" x14ac:dyDescent="0.25">
      <c r="A89" s="45" t="str">
        <f>'Livingston1990-2003'!A12</f>
        <v>DEC95</v>
      </c>
      <c r="B89">
        <f>'Livingston1990-2003'!K12</f>
        <v>7.0079822707021737</v>
      </c>
      <c r="C89">
        <f>'Livingston1990-2003'!J12</f>
        <v>4.9361345153345892</v>
      </c>
      <c r="D89">
        <f>term_premium!D23</f>
        <v>2.1159141866366511</v>
      </c>
    </row>
    <row r="90" spans="1:4" x14ac:dyDescent="0.25">
      <c r="A90" s="45" t="str">
        <f>'Livingston1990-2003'!A13</f>
        <v>JUN96</v>
      </c>
      <c r="B90">
        <f>'Livingston1990-2003'!K13</f>
        <v>4.5300535961905144</v>
      </c>
      <c r="C90">
        <f>'Livingston1990-2003'!J13</f>
        <v>2.8669889768686891</v>
      </c>
      <c r="D90">
        <f>term_premium!D24</f>
        <v>1.913549828246204</v>
      </c>
    </row>
    <row r="91" spans="1:4" x14ac:dyDescent="0.25">
      <c r="A91" s="45" t="str">
        <f>'Livingston1990-2003'!A14</f>
        <v>DEC96</v>
      </c>
      <c r="B91">
        <f>'Livingston1990-2003'!K14</f>
        <v>2.599360997457989</v>
      </c>
      <c r="C91">
        <f>'Livingston1990-2003'!J14</f>
        <v>0.84060546997850505</v>
      </c>
      <c r="D91">
        <f>term_premium!D25</f>
        <v>2.4384837817905938</v>
      </c>
    </row>
    <row r="92" spans="1:4" x14ac:dyDescent="0.25">
      <c r="A92" s="45" t="str">
        <f>'Livingston1990-2003'!A15</f>
        <v>JUN97</v>
      </c>
      <c r="B92">
        <f>'Livingston1990-2003'!K15</f>
        <v>2.7635630283606836</v>
      </c>
      <c r="C92">
        <f>'Livingston1990-2003'!J15</f>
        <v>1.1131385589474645</v>
      </c>
      <c r="D92">
        <f>term_premium!D26</f>
        <v>1.914115886742719</v>
      </c>
    </row>
    <row r="93" spans="1:4" x14ac:dyDescent="0.25">
      <c r="A93" s="45" t="str">
        <f>'Livingston1990-2003'!A16</f>
        <v>DEC97</v>
      </c>
      <c r="B93">
        <f>'Livingston1990-2003'!K16</f>
        <v>7.051481778118557</v>
      </c>
      <c r="C93">
        <f>'Livingston1990-2003'!J16</f>
        <v>4.7689570256433136</v>
      </c>
      <c r="D93">
        <f>term_premium!D27</f>
        <v>1.4267174021522131</v>
      </c>
    </row>
    <row r="94" spans="1:4" x14ac:dyDescent="0.25">
      <c r="A94" s="45" t="str">
        <f>'Livingston1990-2003'!A17</f>
        <v>JUN98</v>
      </c>
      <c r="B94">
        <f>'Livingston1990-2003'!K17</f>
        <v>-1.8498281970488075</v>
      </c>
      <c r="C94">
        <f>'Livingston1990-2003'!J17</f>
        <v>-4.0398281970488004</v>
      </c>
      <c r="D94">
        <f>term_premium!D28</f>
        <v>0.76314522400675955</v>
      </c>
    </row>
    <row r="95" spans="1:4" x14ac:dyDescent="0.25">
      <c r="A95" s="45" t="str">
        <f>'Livingston1990-2003'!A18</f>
        <v>DEC98</v>
      </c>
      <c r="B95">
        <f>'Livingston1990-2003'!K18</f>
        <v>9.1535878009524652</v>
      </c>
      <c r="C95">
        <f>'Livingston1990-2003'!J18</f>
        <v>7.3845634107085552</v>
      </c>
      <c r="D95">
        <f>term_premium!D29</f>
        <v>1.2918732302201366</v>
      </c>
    </row>
    <row r="96" spans="1:4" x14ac:dyDescent="0.25">
      <c r="A96" s="45" t="str">
        <f>'Livingston1990-2003'!A19</f>
        <v>JUN99</v>
      </c>
      <c r="B96">
        <f>'Livingston1990-2003'!K19</f>
        <v>4.4272905149262467</v>
      </c>
      <c r="C96">
        <f>'Livingston1990-2003'!J19</f>
        <v>2.7853771575255317</v>
      </c>
      <c r="D96">
        <f>term_premium!D30</f>
        <v>1.8042581817396395</v>
      </c>
    </row>
    <row r="97" spans="1:4" x14ac:dyDescent="0.25">
      <c r="A97" s="45" t="str">
        <f>'Livingston1990-2003'!A20</f>
        <v>DEC99</v>
      </c>
      <c r="B97">
        <f>'Livingston1990-2003'!K20</f>
        <v>24.191910363733644</v>
      </c>
      <c r="C97">
        <f>'Livingston1990-2003'!J20</f>
        <v>21.956749840546976</v>
      </c>
      <c r="D97">
        <f>term_premium!D31</f>
        <v>1.8180940427978964</v>
      </c>
    </row>
    <row r="98" spans="1:4" x14ac:dyDescent="0.25">
      <c r="A98" s="45" t="str">
        <f>'Livingston1990-2003'!A21</f>
        <v>JUN00</v>
      </c>
      <c r="B98">
        <f>'Livingston1990-2003'!K21</f>
        <v>6.7302649589460861</v>
      </c>
      <c r="C98">
        <f>'Livingston1990-2003'!J21</f>
        <v>3.9908257066096375</v>
      </c>
      <c r="D98">
        <f>term_premium!D32</f>
        <v>1.2796920475019951</v>
      </c>
    </row>
    <row r="99" spans="1:4" x14ac:dyDescent="0.25">
      <c r="A99" s="45" t="str">
        <f>'Livingston1990-2003'!A22</f>
        <v>DEC00</v>
      </c>
      <c r="B99">
        <f>'Livingston1990-2003'!K22</f>
        <v>5.5509651957122639</v>
      </c>
      <c r="C99">
        <f>'Livingston1990-2003'!J22</f>
        <v>2.2345284141030684</v>
      </c>
      <c r="D99">
        <f>term_premium!D33</f>
        <v>1.592649903025501</v>
      </c>
    </row>
    <row r="100" spans="1:4" x14ac:dyDescent="0.25">
      <c r="A100" s="45" t="str">
        <f>'Livingston1990-2003'!A23</f>
        <v>JUN01</v>
      </c>
      <c r="B100">
        <f>'Livingston1990-2003'!K23</f>
        <v>13.275941782707818</v>
      </c>
      <c r="C100">
        <f>'Livingston1990-2003'!J23</f>
        <v>12.270661963600968</v>
      </c>
      <c r="D100">
        <f>term_premium!D34</f>
        <v>2.3340001690206815</v>
      </c>
    </row>
    <row r="101" spans="1:4" x14ac:dyDescent="0.25">
      <c r="A101" s="45" t="str">
        <f>'Livingston1990-2003'!A24</f>
        <v>DEC01</v>
      </c>
      <c r="B101">
        <f>'Livingston1990-2003'!K24</f>
        <v>21.21792968977007</v>
      </c>
      <c r="C101">
        <f>'Livingston1990-2003'!J24</f>
        <v>21.65587566613474</v>
      </c>
      <c r="D101">
        <f>term_premium!D35</f>
        <v>1.9724007853582419</v>
      </c>
    </row>
    <row r="102" spans="1:4" x14ac:dyDescent="0.25">
      <c r="A102" s="45" t="str">
        <f>'Livingston1990-2003'!A25</f>
        <v>JUN02</v>
      </c>
      <c r="B102">
        <f>'Livingston1990-2003'!K25</f>
        <v>13.344115397476603</v>
      </c>
      <c r="C102">
        <f>'Livingston1990-2003'!J25</f>
        <v>14.162513617721316</v>
      </c>
      <c r="D102">
        <f>term_premium!D36</f>
        <v>1.0246585492749194</v>
      </c>
    </row>
    <row r="103" spans="1:4" x14ac:dyDescent="0.25">
      <c r="A103" s="45" t="str">
        <f>'Livingston1990-2003'!A26</f>
        <v>DEC02</v>
      </c>
      <c r="B103">
        <f>'Livingston1990-2003'!K26</f>
        <v>23.911906230585359</v>
      </c>
      <c r="C103">
        <f>'Livingston1990-2003'!J26</f>
        <v>24.92640154222352</v>
      </c>
      <c r="D103">
        <f>term_premium!D37</f>
        <v>0.88601602188036166</v>
      </c>
    </row>
    <row r="104" spans="1:4" x14ac:dyDescent="0.25">
      <c r="A104" s="45" t="str">
        <f>'Livingston1990-2003'!A27</f>
        <v>JUN03</v>
      </c>
      <c r="B104">
        <f>'Livingston1990-2003'!K27</f>
        <v>20.820191825072854</v>
      </c>
      <c r="C104">
        <f>'Livingston1990-2003'!J27</f>
        <v>21.750452978500494</v>
      </c>
      <c r="D104">
        <f>term_premium!D38</f>
        <v>3.6033665359835876E-2</v>
      </c>
    </row>
    <row r="105" spans="1:4" x14ac:dyDescent="0.25">
      <c r="A105" s="45" t="str">
        <f>'Livingston1990-2003'!A28</f>
        <v>DEC03</v>
      </c>
      <c r="B105">
        <f>'Livingston1990-2003'!K28</f>
        <v>15.920353973562804</v>
      </c>
      <c r="C105">
        <f>'Livingston1990-2003'!J28</f>
        <v>17.358732351941185</v>
      </c>
      <c r="D105">
        <f>term_premium!D39</f>
        <v>1.0078120231390744</v>
      </c>
    </row>
    <row r="106" spans="1:4" x14ac:dyDescent="0.25">
      <c r="A106" s="45" t="str">
        <f>'Livingston2004-today'!A2</f>
        <v>JUN04</v>
      </c>
      <c r="B106">
        <f>'Livingston2004-today'!K2</f>
        <v>14.972566475435627</v>
      </c>
      <c r="C106">
        <f>'Livingston2004-today'!J2</f>
        <v>16.459374986073922</v>
      </c>
      <c r="D106">
        <f>term_premium!D40</f>
        <v>0.86754877377542305</v>
      </c>
    </row>
    <row r="107" spans="1:4" x14ac:dyDescent="0.25">
      <c r="A107" s="45" t="str">
        <f>'Livingston2004-today'!A3</f>
        <v>DEC04</v>
      </c>
      <c r="B107">
        <f>'Livingston2004-today'!K3</f>
        <v>14.074426627412711</v>
      </c>
      <c r="C107">
        <f>'Livingston2004-today'!J3</f>
        <v>14.441199807087923</v>
      </c>
      <c r="D107">
        <f>term_premium!D41</f>
        <v>0.31310279189865797</v>
      </c>
    </row>
    <row r="108" spans="1:4" x14ac:dyDescent="0.25">
      <c r="A108" s="45" t="str">
        <f>'Livingston2004-today'!A4</f>
        <v>JUN05</v>
      </c>
      <c r="B108">
        <f>'Livingston2004-today'!K4</f>
        <v>13.907565010695484</v>
      </c>
      <c r="C108">
        <f>'Livingston2004-today'!J4</f>
        <v>13.590736998337093</v>
      </c>
      <c r="D108">
        <f>term_premium!D42</f>
        <v>0.64394279339824445</v>
      </c>
    </row>
    <row r="109" spans="1:4" x14ac:dyDescent="0.25">
      <c r="A109" s="45" t="str">
        <f>'Livingston2004-today'!A5</f>
        <v>DEC05</v>
      </c>
      <c r="B109">
        <f>'Livingston2004-today'!K5</f>
        <v>13.618154044709081</v>
      </c>
      <c r="C109">
        <f>'Livingston2004-today'!J5</f>
        <v>11.879989137720646</v>
      </c>
      <c r="D109">
        <f>term_premium!D43</f>
        <v>-0.24250580836592572</v>
      </c>
    </row>
    <row r="110" spans="1:4" x14ac:dyDescent="0.25">
      <c r="A110" s="45" t="str">
        <f>'Livingston2004-today'!A6</f>
        <v>JUN06</v>
      </c>
      <c r="B110">
        <f>'Livingston2004-today'!K6</f>
        <v>5.4064710397538338</v>
      </c>
      <c r="C110">
        <f>'Livingston2004-today'!J6</f>
        <v>3.5226401939826903</v>
      </c>
      <c r="D110">
        <f>term_premium!D44</f>
        <v>0.93671799385163323</v>
      </c>
    </row>
    <row r="111" spans="1:4" x14ac:dyDescent="0.25">
      <c r="A111" s="45" t="str">
        <f>'Livingston2004-today'!A7</f>
        <v>DEC06</v>
      </c>
      <c r="B111">
        <f>'Livingston2004-today'!K7</f>
        <v>8.1783086082855139</v>
      </c>
      <c r="C111">
        <f>'Livingston2004-today'!J7</f>
        <v>6.3914221432384268</v>
      </c>
      <c r="D111">
        <f>term_premium!D45</f>
        <v>1.654772355254865</v>
      </c>
    </row>
    <row r="112" spans="1:4" x14ac:dyDescent="0.25">
      <c r="A112" s="45" t="str">
        <f>'Livingston2004-today'!A8</f>
        <v>JUN07</v>
      </c>
      <c r="B112">
        <f>'Livingston2004-today'!K8</f>
        <v>9.4773662228962809</v>
      </c>
      <c r="C112">
        <f>'Livingston2004-today'!J8</f>
        <v>7.4786283588186118</v>
      </c>
      <c r="D112">
        <f>term_premium!D46</f>
        <v>0.95863789695543744</v>
      </c>
    </row>
    <row r="113" spans="1:4" x14ac:dyDescent="0.25">
      <c r="A113" s="45" t="str">
        <f>'Livingston2004-today'!A9</f>
        <v>DEC07</v>
      </c>
      <c r="B113">
        <f>'Livingston2004-today'!K9</f>
        <v>5.4640921134253109</v>
      </c>
      <c r="C113">
        <f>'Livingston2004-today'!J9</f>
        <v>4.8553032192175554</v>
      </c>
      <c r="D113">
        <f>term_premium!D47</f>
        <v>1.9275165409964163</v>
      </c>
    </row>
    <row r="114" spans="1:4" x14ac:dyDescent="0.25">
      <c r="A114" s="45" t="str">
        <f>'Livingston2004-today'!A10</f>
        <v>JUN08</v>
      </c>
      <c r="B114">
        <f>'Livingston2004-today'!K10</f>
        <v>9.0635543914347956</v>
      </c>
      <c r="C114">
        <f>'Livingston2004-today'!J10</f>
        <v>10.929174419511538</v>
      </c>
      <c r="D114">
        <f>term_premium!D48</f>
        <v>2.1529522735382161</v>
      </c>
    </row>
    <row r="115" spans="1:4" x14ac:dyDescent="0.25">
      <c r="A115" s="45" t="str">
        <f>'Livingston2004-today'!A11</f>
        <v>DEC08</v>
      </c>
      <c r="B115">
        <f>'Livingston2004-today'!K11</f>
        <v>11.908731989513742</v>
      </c>
      <c r="C115">
        <f>'Livingston2004-today'!J11</f>
        <v>12.567024559887543</v>
      </c>
      <c r="D115">
        <f>term_premium!D49</f>
        <v>-1.9188838344752761</v>
      </c>
    </row>
    <row r="116" spans="1:4" x14ac:dyDescent="0.25">
      <c r="A116" s="45" t="str">
        <f>'Livingston2004-today'!A12</f>
        <v>JUN09</v>
      </c>
      <c r="B116">
        <f>'Livingston2004-today'!K12</f>
        <v>23.043748309781083</v>
      </c>
      <c r="C116">
        <f>'Livingston2004-today'!J12</f>
        <v>24.925375014059416</v>
      </c>
      <c r="D116">
        <f>term_premium!D50</f>
        <v>0.38459716400506316</v>
      </c>
    </row>
    <row r="117" spans="1:4" x14ac:dyDescent="0.25">
      <c r="A117" s="45" t="str">
        <f>'Livingston2004-today'!A13</f>
        <v>DEC09</v>
      </c>
      <c r="B117">
        <f>'Livingston2004-today'!K13</f>
        <v>18.031508344493098</v>
      </c>
      <c r="C117">
        <f>'Livingston2004-today'!J13</f>
        <v>20.107201505306403</v>
      </c>
      <c r="D117">
        <f>term_premium!D51</f>
        <v>0.74347190913794137</v>
      </c>
    </row>
    <row r="118" spans="1:4" x14ac:dyDescent="0.25">
      <c r="A118" s="45" t="str">
        <f>'Livingston2004-today'!A14</f>
        <v>JUN10</v>
      </c>
      <c r="B118">
        <f>'Livingston2004-today'!K14</f>
        <v>7.1525013485769993</v>
      </c>
      <c r="C118">
        <f>'Livingston2004-today'!J14</f>
        <v>8.8307366426946459</v>
      </c>
      <c r="D118">
        <f>term_premium!D52</f>
        <v>-0.42843563464601919</v>
      </c>
    </row>
    <row r="119" spans="1:4" x14ac:dyDescent="0.25">
      <c r="A119" s="45" t="str">
        <f>'Livingston2004-today'!A15</f>
        <v>DEC10</v>
      </c>
      <c r="B119">
        <f>'Livingston2004-today'!K15</f>
        <v>12.332419979395462</v>
      </c>
      <c r="C119">
        <f>'Livingston2004-today'!J15</f>
        <v>14.02146520552612</v>
      </c>
      <c r="D119">
        <f>term_premium!D53</f>
        <v>-0.11310905833605034</v>
      </c>
    </row>
    <row r="120" spans="1:4" x14ac:dyDescent="0.25">
      <c r="A120" s="45" t="str">
        <f>'Livingston2004-today'!A16</f>
        <v>JUN11</v>
      </c>
      <c r="B120">
        <f>'Livingston2004-today'!K16</f>
        <v>5.5952245876283353</v>
      </c>
      <c r="C120">
        <f>'Livingston2004-today'!J16</f>
        <v>7.7833885804982099</v>
      </c>
      <c r="D120">
        <f>term_premium!D54</f>
        <v>-0.26616679742881999</v>
      </c>
    </row>
    <row r="121" spans="1:4" x14ac:dyDescent="0.25">
      <c r="A121" s="45" t="str">
        <f>'Livingston2004-today'!A17</f>
        <v>DEC11</v>
      </c>
      <c r="B121">
        <f>'Livingston2004-today'!K17</f>
        <v>13.464034724559259</v>
      </c>
      <c r="C121">
        <f>'Livingston2004-today'!J17</f>
        <v>15.764847919126206</v>
      </c>
      <c r="D121">
        <f>term_premium!D55</f>
        <v>-0.728036427532329</v>
      </c>
    </row>
    <row r="122" spans="1:4" x14ac:dyDescent="0.25">
      <c r="A122" s="45" t="str">
        <f>'Livingston2004-today'!A18</f>
        <v>JUN12</v>
      </c>
      <c r="B122">
        <f>'Livingston2004-today'!K18</f>
        <v>5.5279091955647548</v>
      </c>
      <c r="C122">
        <f>'Livingston2004-today'!J18</f>
        <v>7.727411769960419</v>
      </c>
      <c r="D122">
        <f>term_premium!D56</f>
        <v>-0.79046000113545745</v>
      </c>
    </row>
    <row r="123" spans="1:4" x14ac:dyDescent="0.25">
      <c r="A123" s="45" t="str">
        <f>'Livingston2004-today'!A19</f>
        <v>DEC12</v>
      </c>
      <c r="B123">
        <f>'Livingston2004-today'!K19</f>
        <v>5.3292294046037156</v>
      </c>
      <c r="C123">
        <f>'Livingston2004-today'!J19</f>
        <v>7.4285066430071698</v>
      </c>
      <c r="D123">
        <f>term_premium!D57</f>
        <v>-1.0387660773771876</v>
      </c>
    </row>
    <row r="124" spans="1:4" x14ac:dyDescent="0.25">
      <c r="A124" s="45" t="str">
        <f>'Livingston2004-today'!A20</f>
        <v>JUN13</v>
      </c>
      <c r="B124">
        <f>'Livingston2004-today'!K20</f>
        <v>8.9541063771581904</v>
      </c>
      <c r="C124">
        <f>'Livingston2004-today'!J20</f>
        <v>11.487371313008547</v>
      </c>
      <c r="D124">
        <f>term_premium!D58</f>
        <v>0.68299381224278166</v>
      </c>
    </row>
    <row r="125" spans="1:4" x14ac:dyDescent="0.25">
      <c r="A125" s="45" t="str">
        <f>'Livingston2004-today'!A21</f>
        <v>DEC13</v>
      </c>
      <c r="B125">
        <f>'Livingston2004-today'!K21</f>
        <v>8.7883372510634103</v>
      </c>
      <c r="C125">
        <f>'Livingston2004-today'!J21</f>
        <v>10.989473216163283</v>
      </c>
      <c r="D125">
        <f>term_premium!D59</f>
        <v>0.31599421805959471</v>
      </c>
    </row>
    <row r="126" spans="1:4" x14ac:dyDescent="0.25">
      <c r="A126" s="45" t="str">
        <f>'Livingston2004-today'!A22</f>
        <v>JUN14</v>
      </c>
      <c r="B126">
        <f>'Livingston2004-today'!K22</f>
        <v>8.0713379317731899</v>
      </c>
      <c r="C126">
        <f>'Livingston2004-today'!J22</f>
        <v>10.382078672513931</v>
      </c>
      <c r="D126">
        <f>term_premium!D60</f>
        <v>0.38988571428573682</v>
      </c>
    </row>
    <row r="127" spans="1:4" x14ac:dyDescent="0.25">
      <c r="A127" s="45" t="str">
        <f>'Livingston2004-today'!A23</f>
        <v>DEC14</v>
      </c>
      <c r="B127">
        <f>'Livingston2004-today'!K23</f>
        <v>9.331267565931082</v>
      </c>
      <c r="C127">
        <f>'Livingston2004-today'!J23</f>
        <v>11.349545633596467</v>
      </c>
      <c r="D127">
        <f>term_premium!D61</f>
        <v>-0.41864793780676113</v>
      </c>
    </row>
    <row r="128" spans="1:4" x14ac:dyDescent="0.25">
      <c r="A128" s="45" t="str">
        <f>'Livingston2004-today'!A24</f>
        <v>JUN15</v>
      </c>
      <c r="B128">
        <f>'Livingston2004-today'!K24</f>
        <v>8.1775933795989353</v>
      </c>
      <c r="C128">
        <f>'Livingston2004-today'!J24</f>
        <v>10.612715847604703</v>
      </c>
      <c r="D128">
        <f>term_premium!D62</f>
        <v>0.60204215963616914</v>
      </c>
    </row>
    <row r="129" spans="1:4" x14ac:dyDescent="0.25">
      <c r="A129" s="45" t="str">
        <f>'Livingston2004-today'!A25</f>
        <v>DEC15</v>
      </c>
      <c r="B129">
        <f>'Livingston2004-today'!K25</f>
        <v>6.9816165154233669</v>
      </c>
      <c r="C129">
        <f>'Livingston2004-today'!J25</f>
        <v>9.2121525597856593</v>
      </c>
      <c r="D129">
        <f>term_premium!D63</f>
        <v>-0.57516307506733888</v>
      </c>
    </row>
    <row r="130" spans="1:4" x14ac:dyDescent="0.25">
      <c r="A130" s="45" t="str">
        <f>'Livingston2004-today'!A26</f>
        <v>JUN16</v>
      </c>
      <c r="B130">
        <f>'Livingston2004-today'!K26</f>
        <v>6.7842507790263999</v>
      </c>
      <c r="C130">
        <f>'Livingston2004-today'!J26</f>
        <v>8.9544722198569104</v>
      </c>
      <c r="D130">
        <f>term_premium!D64</f>
        <v>-2.5106147783161781E-2</v>
      </c>
    </row>
    <row r="131" spans="1:4" x14ac:dyDescent="0.25">
      <c r="A131" s="45" t="str">
        <f>'Livingston2004-today'!A27</f>
        <v>DEC16</v>
      </c>
      <c r="B131">
        <f>'Livingston2004-today'!K27</f>
        <v>10.566475637663645</v>
      </c>
      <c r="C131">
        <f>'Livingston2004-today'!J27</f>
        <v>12.889173065927929</v>
      </c>
      <c r="D131">
        <f>term_premium!D65</f>
        <v>0.41541384497796763</v>
      </c>
    </row>
    <row r="132" spans="1:4" x14ac:dyDescent="0.25">
      <c r="A132" s="45" t="str">
        <f>'Livingston2004-today'!A28</f>
        <v>JUN17</v>
      </c>
      <c r="B132">
        <f>'Livingston2004-today'!K28</f>
        <v>8.6063757131760656</v>
      </c>
      <c r="C132">
        <f>'Livingston2004-today'!J28</f>
        <v>10.458086067042391</v>
      </c>
      <c r="D132">
        <f>term_premium!D66</f>
        <v>0.39437004985735413</v>
      </c>
    </row>
    <row r="133" spans="1:4" x14ac:dyDescent="0.25">
      <c r="A133" s="45" t="str">
        <f>'Livingston2004-today'!A29</f>
        <v>DEC17</v>
      </c>
      <c r="B133">
        <f>'Livingston2004-today'!K29</f>
        <v>10.698684186199078</v>
      </c>
      <c r="C133">
        <f>'Livingston2004-today'!J29</f>
        <v>12.16398021215204</v>
      </c>
      <c r="D133">
        <f>term_premium!D67</f>
        <v>0.4850373666364769</v>
      </c>
    </row>
    <row r="134" spans="1:4" x14ac:dyDescent="0.25">
      <c r="A134" s="45" t="str">
        <f>'Livingston2004-today'!A30</f>
        <v>JUN18</v>
      </c>
      <c r="B134">
        <f>'Livingston2004-today'!K30</f>
        <v>9.3674306792435402</v>
      </c>
      <c r="C134">
        <f>'Livingston2004-today'!J30</f>
        <v>10.107327483371371</v>
      </c>
    </row>
    <row r="135" spans="1:4" x14ac:dyDescent="0.25">
      <c r="A135" s="45"/>
    </row>
    <row r="136" spans="1:4" x14ac:dyDescent="0.25">
      <c r="A136" s="45"/>
    </row>
    <row r="137" spans="1:4" x14ac:dyDescent="0.25">
      <c r="A137" s="45"/>
    </row>
    <row r="138" spans="1:4" x14ac:dyDescent="0.25">
      <c r="A138" s="45"/>
    </row>
    <row r="139" spans="1:4" x14ac:dyDescent="0.25">
      <c r="A139" s="45"/>
    </row>
    <row r="140" spans="1:4" x14ac:dyDescent="0.25">
      <c r="A140" s="45"/>
    </row>
    <row r="141" spans="1:4" x14ac:dyDescent="0.25">
      <c r="A141" s="45"/>
    </row>
    <row r="142" spans="1:4" x14ac:dyDescent="0.25">
      <c r="A142" s="45"/>
    </row>
    <row r="143" spans="1:4" x14ac:dyDescent="0.25">
      <c r="A143" s="45"/>
    </row>
    <row r="144" spans="1:4" x14ac:dyDescent="0.25">
      <c r="A144" s="45"/>
    </row>
  </sheetData>
  <pageMargins left="0.7" right="0.7" top="0.75" bottom="0.75" header="0.3" footer="0.3"/>
  <pageSetup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D7"/>
  <sheetViews>
    <sheetView tabSelected="1" workbookViewId="0">
      <selection activeCell="A5" sqref="A5"/>
    </sheetView>
  </sheetViews>
  <sheetFormatPr defaultColWidth="11.42578125" defaultRowHeight="15" x14ac:dyDescent="0.25"/>
  <cols>
    <col min="1" max="1" width="27.140625" customWidth="1"/>
    <col min="2" max="2" width="47.7109375" customWidth="1"/>
    <col min="3" max="3" width="39.28515625" customWidth="1"/>
    <col min="4" max="4" width="42.42578125" customWidth="1"/>
  </cols>
  <sheetData>
    <row r="1" spans="1:4" x14ac:dyDescent="0.25">
      <c r="B1" t="s">
        <v>278</v>
      </c>
      <c r="D1" t="s">
        <v>284</v>
      </c>
    </row>
    <row r="2" spans="1:4" x14ac:dyDescent="0.25">
      <c r="A2" t="s">
        <v>282</v>
      </c>
      <c r="B2">
        <f>CORREL(FRED!L25:L144,Totale!C4:C123)</f>
        <v>-0.30740973984507119</v>
      </c>
      <c r="D2">
        <f>STDEVA(Totale!C4:C123)*2^(1/2)</f>
        <v>8.8466019641818558</v>
      </c>
    </row>
    <row r="5" spans="1:4" x14ac:dyDescent="0.25">
      <c r="B5" t="s">
        <v>277</v>
      </c>
    </row>
    <row r="7" spans="1:4" x14ac:dyDescent="0.25">
      <c r="A7" t="s">
        <v>290</v>
      </c>
      <c r="B7">
        <f>CORREL(Totale!D80:D113,FRED!L101:L134)</f>
        <v>-0.38256766724816299</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P987"/>
  <sheetViews>
    <sheetView workbookViewId="0">
      <selection activeCell="K15" sqref="K15:K154"/>
    </sheetView>
  </sheetViews>
  <sheetFormatPr defaultColWidth="9.140625" defaultRowHeight="12.75" x14ac:dyDescent="0.2"/>
  <cols>
    <col min="1" max="11" width="20.7109375" style="2" customWidth="1"/>
    <col min="12" max="12" width="30.28515625" style="2" customWidth="1"/>
    <col min="13" max="256" width="20.7109375" style="2" customWidth="1"/>
    <col min="257" max="16384" width="9.140625" style="2"/>
  </cols>
  <sheetData>
    <row r="1" spans="1:16" x14ac:dyDescent="0.2">
      <c r="A1" s="2" t="s">
        <v>12</v>
      </c>
    </row>
    <row r="2" spans="1:16" x14ac:dyDescent="0.2">
      <c r="A2" s="2" t="s">
        <v>11</v>
      </c>
    </row>
    <row r="3" spans="1:16" x14ac:dyDescent="0.2">
      <c r="A3" s="2" t="s">
        <v>10</v>
      </c>
    </row>
    <row r="4" spans="1:16" x14ac:dyDescent="0.2">
      <c r="A4" s="2" t="s">
        <v>9</v>
      </c>
    </row>
    <row r="5" spans="1:16" x14ac:dyDescent="0.2">
      <c r="A5" s="2" t="s">
        <v>8</v>
      </c>
    </row>
    <row r="6" spans="1:16" x14ac:dyDescent="0.2">
      <c r="A6" s="2" t="s">
        <v>7</v>
      </c>
    </row>
    <row r="7" spans="1:16" ht="15" x14ac:dyDescent="0.25">
      <c r="A7" t="s">
        <v>287</v>
      </c>
      <c r="B7" t="s">
        <v>288</v>
      </c>
      <c r="C7"/>
      <c r="D7"/>
      <c r="E7"/>
    </row>
    <row r="8" spans="1:16" x14ac:dyDescent="0.2">
      <c r="A8" s="2" t="s">
        <v>1</v>
      </c>
      <c r="B8" s="2" t="s">
        <v>5</v>
      </c>
    </row>
    <row r="9" spans="1:16" x14ac:dyDescent="0.2">
      <c r="A9" s="2" t="s">
        <v>2</v>
      </c>
      <c r="B9" s="2" t="s">
        <v>6</v>
      </c>
    </row>
    <row r="10" spans="1:16" x14ac:dyDescent="0.2">
      <c r="A10" s="2" t="s">
        <v>13</v>
      </c>
      <c r="B10" s="2" t="s">
        <v>14</v>
      </c>
    </row>
    <row r="11" spans="1:16" x14ac:dyDescent="0.2">
      <c r="A11" s="2" t="s">
        <v>93</v>
      </c>
      <c r="B11" s="2" t="s">
        <v>94</v>
      </c>
    </row>
    <row r="12" spans="1:16" ht="15" x14ac:dyDescent="0.25">
      <c r="A12" t="s">
        <v>272</v>
      </c>
      <c r="B12" t="s">
        <v>273</v>
      </c>
      <c r="C12"/>
      <c r="D12"/>
      <c r="E12"/>
      <c r="F12"/>
    </row>
    <row r="13" spans="1:16" x14ac:dyDescent="0.2">
      <c r="A13" s="2" t="s">
        <v>4</v>
      </c>
    </row>
    <row r="14" spans="1:16" ht="15" x14ac:dyDescent="0.25">
      <c r="A14" s="2" t="s">
        <v>3</v>
      </c>
      <c r="B14" s="2" t="s">
        <v>1</v>
      </c>
      <c r="C14" s="2" t="s">
        <v>2</v>
      </c>
      <c r="D14" s="2" t="s">
        <v>13</v>
      </c>
      <c r="G14" s="2" t="s">
        <v>93</v>
      </c>
      <c r="H14" s="2" t="s">
        <v>101</v>
      </c>
      <c r="J14" t="s">
        <v>3</v>
      </c>
      <c r="K14" t="s">
        <v>272</v>
      </c>
      <c r="L14" s="2" t="s">
        <v>276</v>
      </c>
      <c r="N14" t="s">
        <v>3</v>
      </c>
      <c r="O14" t="s">
        <v>287</v>
      </c>
      <c r="P14"/>
    </row>
    <row r="15" spans="1:16" ht="15" x14ac:dyDescent="0.25">
      <c r="A15" s="3">
        <v>12420</v>
      </c>
      <c r="B15" s="4">
        <v>0.72</v>
      </c>
      <c r="D15" s="1">
        <v>13.2</v>
      </c>
      <c r="F15" s="30">
        <v>10959</v>
      </c>
      <c r="G15" s="31">
        <v>-8.5</v>
      </c>
      <c r="H15" s="2">
        <f>MONTH(A15)</f>
        <v>1</v>
      </c>
      <c r="J15" s="30">
        <v>17533</v>
      </c>
      <c r="K15" s="43">
        <v>2103.2334999999998</v>
      </c>
      <c r="N15" s="30">
        <v>17168</v>
      </c>
      <c r="O15" s="46">
        <v>0.47607525158643677</v>
      </c>
      <c r="P15"/>
    </row>
    <row r="16" spans="1:16" ht="15" x14ac:dyDescent="0.25">
      <c r="A16" s="3">
        <v>12451</v>
      </c>
      <c r="B16" s="4">
        <v>0.62</v>
      </c>
      <c r="D16" s="1">
        <v>13.3</v>
      </c>
      <c r="F16" s="30">
        <v>11324</v>
      </c>
      <c r="G16" s="31">
        <v>-6.4</v>
      </c>
      <c r="H16" s="2">
        <f t="shared" ref="H16:H79" si="0">MONTH(A16)</f>
        <v>2</v>
      </c>
      <c r="J16" s="30">
        <v>17715</v>
      </c>
      <c r="K16" s="43">
        <v>2133.7894999999999</v>
      </c>
      <c r="N16" s="30">
        <v>17533</v>
      </c>
      <c r="O16" s="46">
        <v>0.47354154218342392</v>
      </c>
      <c r="P16"/>
    </row>
    <row r="17" spans="1:16" ht="15" x14ac:dyDescent="0.25">
      <c r="A17" s="3">
        <v>12479</v>
      </c>
      <c r="B17" s="4">
        <v>0.24</v>
      </c>
      <c r="D17" s="1">
        <v>13.3</v>
      </c>
      <c r="F17" s="30">
        <v>11689</v>
      </c>
      <c r="G17" s="31">
        <v>-12.9</v>
      </c>
      <c r="H17" s="2">
        <f t="shared" si="0"/>
        <v>3</v>
      </c>
      <c r="J17" s="30">
        <v>17899</v>
      </c>
      <c r="K17" s="43">
        <v>2101.971</v>
      </c>
      <c r="N17" s="30">
        <v>17899</v>
      </c>
      <c r="O17" s="46">
        <v>0.37604183870079821</v>
      </c>
      <c r="P17"/>
    </row>
    <row r="18" spans="1:16" ht="15" x14ac:dyDescent="0.25">
      <c r="A18" s="3">
        <v>12510</v>
      </c>
      <c r="B18" s="4">
        <v>0.15</v>
      </c>
      <c r="D18" s="1">
        <v>13.3</v>
      </c>
      <c r="F18" s="30">
        <v>12055</v>
      </c>
      <c r="G18" s="31">
        <v>-1.3</v>
      </c>
      <c r="H18" s="2">
        <f t="shared" si="0"/>
        <v>4</v>
      </c>
      <c r="J18" s="30">
        <v>18080</v>
      </c>
      <c r="K18" s="43">
        <v>2111.1475</v>
      </c>
      <c r="N18" s="30">
        <v>18264</v>
      </c>
      <c r="O18" s="46">
        <v>0.5229915918179483</v>
      </c>
      <c r="P18"/>
    </row>
    <row r="19" spans="1:16" ht="15" x14ac:dyDescent="0.25">
      <c r="A19" s="3">
        <v>12540</v>
      </c>
      <c r="B19" s="4">
        <v>0.16</v>
      </c>
      <c r="D19" s="1">
        <v>13.3</v>
      </c>
      <c r="F19" s="30">
        <v>12420</v>
      </c>
      <c r="G19" s="31">
        <v>10.8</v>
      </c>
      <c r="H19" s="2">
        <f t="shared" si="0"/>
        <v>5</v>
      </c>
      <c r="J19" s="30">
        <v>18264</v>
      </c>
      <c r="K19" s="43">
        <v>2218.1895</v>
      </c>
      <c r="N19" s="30">
        <v>18629</v>
      </c>
      <c r="O19" s="46">
        <v>0.46015727240757076</v>
      </c>
      <c r="P19"/>
    </row>
    <row r="20" spans="1:16" ht="15" x14ac:dyDescent="0.25">
      <c r="A20" s="3">
        <v>12571</v>
      </c>
      <c r="B20" s="4">
        <v>0.15</v>
      </c>
      <c r="D20" s="1">
        <v>13.4</v>
      </c>
      <c r="F20" s="30">
        <v>12785</v>
      </c>
      <c r="G20" s="31">
        <v>8.9</v>
      </c>
      <c r="H20" s="2">
        <f t="shared" si="0"/>
        <v>6</v>
      </c>
      <c r="J20" s="30">
        <v>18445</v>
      </c>
      <c r="K20" s="43">
        <v>2360.9025000000001</v>
      </c>
      <c r="L20" s="2">
        <v>1.0358546205875299E-2</v>
      </c>
      <c r="N20" s="30">
        <v>18994</v>
      </c>
      <c r="O20" s="46">
        <v>0.38087499081235149</v>
      </c>
      <c r="P20"/>
    </row>
    <row r="21" spans="1:16" ht="15" x14ac:dyDescent="0.25">
      <c r="A21" s="3">
        <v>12601</v>
      </c>
      <c r="B21" s="4">
        <v>0.15</v>
      </c>
      <c r="D21" s="1">
        <v>13.4</v>
      </c>
      <c r="F21" s="30">
        <v>13150</v>
      </c>
      <c r="G21" s="31">
        <v>12.9</v>
      </c>
      <c r="H21" s="2">
        <f t="shared" si="0"/>
        <v>7</v>
      </c>
      <c r="J21" s="30">
        <v>18629</v>
      </c>
      <c r="K21" s="43">
        <v>2436.5884999999998</v>
      </c>
      <c r="L21" s="2">
        <v>5.8402503044034E-2</v>
      </c>
      <c r="N21" s="30">
        <v>19360</v>
      </c>
      <c r="O21" s="46">
        <v>0.37515736682270606</v>
      </c>
      <c r="P21"/>
    </row>
    <row r="22" spans="1:16" ht="15" x14ac:dyDescent="0.25">
      <c r="A22" s="3">
        <v>12632</v>
      </c>
      <c r="B22" s="4">
        <v>0.19</v>
      </c>
      <c r="D22" s="1">
        <v>13.4</v>
      </c>
      <c r="F22" s="30">
        <v>13516</v>
      </c>
      <c r="G22" s="31">
        <v>5.0999999999999996</v>
      </c>
      <c r="H22" s="2">
        <f t="shared" si="0"/>
        <v>8</v>
      </c>
      <c r="J22" s="30">
        <v>18810</v>
      </c>
      <c r="K22" s="43">
        <v>2510.9279999999999</v>
      </c>
      <c r="L22" s="2">
        <v>8.3003193795198299E-2</v>
      </c>
      <c r="N22" s="30">
        <v>19725</v>
      </c>
      <c r="O22" s="46">
        <v>0.34532926726223856</v>
      </c>
      <c r="P22"/>
    </row>
    <row r="23" spans="1:16" ht="15" x14ac:dyDescent="0.25">
      <c r="A23" s="3">
        <v>12663</v>
      </c>
      <c r="B23" s="4">
        <v>0.21</v>
      </c>
      <c r="D23" s="1">
        <v>13.6</v>
      </c>
      <c r="F23" s="30">
        <v>13881</v>
      </c>
      <c r="G23" s="31">
        <v>-3.3</v>
      </c>
      <c r="H23" s="2">
        <f t="shared" si="0"/>
        <v>9</v>
      </c>
      <c r="J23" s="30">
        <v>18994</v>
      </c>
      <c r="K23" s="43">
        <v>2543.2860000000001</v>
      </c>
      <c r="L23" s="2">
        <v>4.4736674933637303E-2</v>
      </c>
      <c r="N23" s="30">
        <v>20090</v>
      </c>
      <c r="O23" s="46">
        <v>0.41133031555098032</v>
      </c>
      <c r="P23"/>
    </row>
    <row r="24" spans="1:16" ht="15" x14ac:dyDescent="0.25">
      <c r="A24" s="3">
        <v>12693</v>
      </c>
      <c r="B24" s="4">
        <v>0.27</v>
      </c>
      <c r="D24" s="1">
        <v>13.5</v>
      </c>
      <c r="F24" s="30">
        <v>14246</v>
      </c>
      <c r="G24" s="31">
        <v>8</v>
      </c>
      <c r="H24" s="2">
        <f t="shared" si="0"/>
        <v>10</v>
      </c>
      <c r="J24" s="30">
        <v>19176</v>
      </c>
      <c r="K24" s="43">
        <v>2606.511</v>
      </c>
      <c r="L24" s="2">
        <v>7.6312991815017401E-3</v>
      </c>
      <c r="N24" s="30">
        <v>20455</v>
      </c>
      <c r="O24" s="46">
        <v>0.39278696258843271</v>
      </c>
      <c r="P24"/>
    </row>
    <row r="25" spans="1:16" ht="15" x14ac:dyDescent="0.25">
      <c r="A25" s="3">
        <v>12724</v>
      </c>
      <c r="B25" s="4">
        <v>0.25</v>
      </c>
      <c r="D25" s="1">
        <v>13.5</v>
      </c>
      <c r="F25" s="30">
        <v>14611</v>
      </c>
      <c r="G25" s="31">
        <v>8.8000000000000007</v>
      </c>
      <c r="H25" s="2">
        <f t="shared" si="0"/>
        <v>11</v>
      </c>
      <c r="J25" s="30">
        <v>19360</v>
      </c>
      <c r="K25" s="43">
        <v>2708.2820000000002</v>
      </c>
      <c r="L25" s="2">
        <v>1.7039848409892099E-2</v>
      </c>
      <c r="N25" s="30">
        <v>20821</v>
      </c>
      <c r="O25" s="46">
        <v>0.35525347070599678</v>
      </c>
      <c r="P25"/>
    </row>
    <row r="26" spans="1:16" ht="15" x14ac:dyDescent="0.25">
      <c r="A26" s="3">
        <v>12754</v>
      </c>
      <c r="B26" s="4">
        <v>0.23</v>
      </c>
      <c r="D26" s="1">
        <v>13.4</v>
      </c>
      <c r="F26" s="30">
        <v>14977</v>
      </c>
      <c r="G26" s="31">
        <v>17.7</v>
      </c>
      <c r="H26" s="2">
        <f t="shared" si="0"/>
        <v>12</v>
      </c>
      <c r="J26" s="30">
        <v>19541</v>
      </c>
      <c r="K26" s="43">
        <v>2682.9465</v>
      </c>
      <c r="L26" s="2">
        <v>-2.1600872213297401E-2</v>
      </c>
      <c r="N26" s="30">
        <v>21186</v>
      </c>
      <c r="O26" s="46">
        <v>0.2996930775161098</v>
      </c>
      <c r="P26"/>
    </row>
    <row r="27" spans="1:16" ht="15" x14ac:dyDescent="0.25">
      <c r="A27" s="3">
        <v>12785</v>
      </c>
      <c r="B27" s="4">
        <v>0.2</v>
      </c>
      <c r="D27" s="1">
        <v>13.6</v>
      </c>
      <c r="F27" s="30">
        <v>15342</v>
      </c>
      <c r="G27" s="31">
        <v>18.899999999999999</v>
      </c>
      <c r="H27" s="2">
        <f t="shared" si="0"/>
        <v>1</v>
      </c>
      <c r="J27" s="30">
        <v>19725</v>
      </c>
      <c r="K27" s="43">
        <v>2651.1990000000001</v>
      </c>
      <c r="L27" s="2">
        <v>-4.4934943054728997E-2</v>
      </c>
      <c r="N27" s="30">
        <v>21551</v>
      </c>
      <c r="O27" s="46">
        <v>0.34987750501290127</v>
      </c>
      <c r="P27"/>
    </row>
    <row r="28" spans="1:16" ht="15" x14ac:dyDescent="0.25">
      <c r="A28" s="3">
        <v>12816</v>
      </c>
      <c r="B28" s="4">
        <v>0.19</v>
      </c>
      <c r="D28" s="1">
        <v>13.7</v>
      </c>
      <c r="F28" s="30">
        <v>15707</v>
      </c>
      <c r="G28" s="31">
        <v>17</v>
      </c>
      <c r="H28" s="2">
        <f t="shared" si="0"/>
        <v>2</v>
      </c>
      <c r="J28" s="30">
        <v>19906</v>
      </c>
      <c r="K28" s="43">
        <v>2708.846</v>
      </c>
      <c r="L28" s="2">
        <v>-4.8120755476528401E-2</v>
      </c>
      <c r="N28" s="30">
        <v>21916</v>
      </c>
      <c r="O28" s="46">
        <v>0.31183556976448334</v>
      </c>
      <c r="P28"/>
    </row>
    <row r="29" spans="1:16" ht="15" x14ac:dyDescent="0.25">
      <c r="A29" s="3">
        <v>12844</v>
      </c>
      <c r="B29" s="4">
        <v>0.15</v>
      </c>
      <c r="D29" s="1">
        <v>13.7</v>
      </c>
      <c r="F29" s="30">
        <v>16072</v>
      </c>
      <c r="G29" s="31">
        <v>8</v>
      </c>
      <c r="H29" s="2">
        <f t="shared" si="0"/>
        <v>3</v>
      </c>
      <c r="J29" s="30">
        <v>20090</v>
      </c>
      <c r="K29" s="43">
        <v>2836.1</v>
      </c>
      <c r="L29" s="2">
        <v>-4.0451529562068003E-2</v>
      </c>
      <c r="N29" s="30">
        <v>22282</v>
      </c>
      <c r="O29" s="46">
        <v>0.30067412532683518</v>
      </c>
      <c r="P29"/>
    </row>
    <row r="30" spans="1:16" ht="15" x14ac:dyDescent="0.25">
      <c r="A30" s="3">
        <v>12875</v>
      </c>
      <c r="B30" s="4">
        <v>0.15</v>
      </c>
      <c r="D30" s="1">
        <v>13.8</v>
      </c>
      <c r="F30" s="30">
        <v>16438</v>
      </c>
      <c r="G30" s="31">
        <v>-1</v>
      </c>
      <c r="H30" s="2">
        <f t="shared" si="0"/>
        <v>4</v>
      </c>
      <c r="J30" s="30">
        <v>20271</v>
      </c>
      <c r="K30" s="43">
        <v>2906.2955000000002</v>
      </c>
      <c r="L30" s="2">
        <v>-3.8736492489537299E-3</v>
      </c>
      <c r="N30" s="30">
        <v>22647</v>
      </c>
      <c r="O30" s="46">
        <v>0.31021772715305479</v>
      </c>
      <c r="P30"/>
    </row>
    <row r="31" spans="1:16" ht="15" x14ac:dyDescent="0.25">
      <c r="A31" s="3">
        <v>12905</v>
      </c>
      <c r="B31" s="4">
        <v>0.15</v>
      </c>
      <c r="D31" s="1">
        <v>13.8</v>
      </c>
      <c r="F31" s="30">
        <v>16803</v>
      </c>
      <c r="G31" s="31">
        <v>-11.6</v>
      </c>
      <c r="H31" s="2">
        <f t="shared" si="0"/>
        <v>5</v>
      </c>
      <c r="J31" s="30">
        <v>20455</v>
      </c>
      <c r="K31" s="43">
        <v>2915.6680000000001</v>
      </c>
      <c r="L31" s="2">
        <v>1.11203780206459E-2</v>
      </c>
      <c r="N31" s="30">
        <v>23012</v>
      </c>
      <c r="O31" s="46">
        <v>0.3265458835267338</v>
      </c>
      <c r="P31"/>
    </row>
    <row r="32" spans="1:16" ht="15" x14ac:dyDescent="0.25">
      <c r="A32" s="3">
        <v>12936</v>
      </c>
      <c r="B32" s="4">
        <v>0.15</v>
      </c>
      <c r="D32" s="1">
        <v>13.7</v>
      </c>
      <c r="F32" s="30">
        <v>17168</v>
      </c>
      <c r="G32" s="31">
        <v>-1.1000000000000001</v>
      </c>
      <c r="H32" s="2">
        <f t="shared" si="0"/>
        <v>6</v>
      </c>
      <c r="J32" s="30">
        <v>20637</v>
      </c>
      <c r="K32" s="43">
        <v>2949.107</v>
      </c>
      <c r="L32" s="2">
        <v>-5.4229375957959302E-4</v>
      </c>
      <c r="N32" s="30">
        <v>23377</v>
      </c>
      <c r="O32" s="46">
        <v>0.3402521695935482</v>
      </c>
      <c r="P32"/>
    </row>
    <row r="33" spans="1:16" ht="15" x14ac:dyDescent="0.25">
      <c r="A33" s="3">
        <v>12966</v>
      </c>
      <c r="B33" s="4">
        <v>0.15</v>
      </c>
      <c r="D33" s="1">
        <v>13.7</v>
      </c>
      <c r="F33" s="30">
        <v>17533</v>
      </c>
      <c r="G33" s="31">
        <v>4.0999999999999996</v>
      </c>
      <c r="H33" s="2">
        <f t="shared" si="0"/>
        <v>7</v>
      </c>
      <c r="J33" s="30">
        <v>20821</v>
      </c>
      <c r="K33" s="43">
        <v>2988.9409999999998</v>
      </c>
      <c r="L33" s="2">
        <v>-3.34465509362687E-2</v>
      </c>
      <c r="N33" s="30">
        <v>23743</v>
      </c>
      <c r="O33" s="46">
        <v>0.37236170817565667</v>
      </c>
      <c r="P33"/>
    </row>
    <row r="34" spans="1:16" ht="15" x14ac:dyDescent="0.25">
      <c r="A34" s="3">
        <v>12997</v>
      </c>
      <c r="B34" s="4">
        <v>0.16</v>
      </c>
      <c r="D34" s="1">
        <v>13.7</v>
      </c>
      <c r="F34" s="30">
        <v>17899</v>
      </c>
      <c r="G34" s="31">
        <v>-0.5</v>
      </c>
      <c r="H34" s="2">
        <f t="shared" si="0"/>
        <v>8</v>
      </c>
      <c r="J34" s="30">
        <v>21002</v>
      </c>
      <c r="K34" s="43">
        <v>2999.3229999999999</v>
      </c>
      <c r="L34" s="2">
        <v>-5.2515378923136097E-2</v>
      </c>
      <c r="N34" s="30">
        <v>24108</v>
      </c>
      <c r="O34" s="46">
        <v>0.36939000312264114</v>
      </c>
      <c r="P34"/>
    </row>
    <row r="35" spans="1:16" ht="15" x14ac:dyDescent="0.25">
      <c r="A35" s="3">
        <v>13028</v>
      </c>
      <c r="B35" s="4">
        <v>0.2</v>
      </c>
      <c r="D35" s="1">
        <v>13.7</v>
      </c>
      <c r="F35" s="30">
        <v>18264</v>
      </c>
      <c r="G35" s="31">
        <v>8.6999999999999993</v>
      </c>
      <c r="H35" s="2">
        <f t="shared" si="0"/>
        <v>9</v>
      </c>
      <c r="J35" s="30">
        <v>21186</v>
      </c>
      <c r="K35" s="43">
        <v>2915.8265000000001</v>
      </c>
      <c r="L35" s="2">
        <v>-8.2576226671182695E-2</v>
      </c>
      <c r="N35" s="30">
        <v>24473</v>
      </c>
      <c r="O35" s="46">
        <v>0.33319534209810248</v>
      </c>
      <c r="P35"/>
    </row>
    <row r="36" spans="1:16" ht="15" x14ac:dyDescent="0.25">
      <c r="A36" s="3">
        <v>13058</v>
      </c>
      <c r="B36" s="4">
        <v>0.2</v>
      </c>
      <c r="D36" s="1">
        <v>13.7</v>
      </c>
      <c r="F36" s="30">
        <v>18629</v>
      </c>
      <c r="G36" s="31">
        <v>8.1</v>
      </c>
      <c r="H36" s="2">
        <f t="shared" si="0"/>
        <v>10</v>
      </c>
      <c r="J36" s="30">
        <v>21367</v>
      </c>
      <c r="K36" s="43">
        <v>3028.0765000000001</v>
      </c>
      <c r="L36" s="2">
        <v>-5.6439737756015497E-2</v>
      </c>
      <c r="N36" s="30">
        <v>24838</v>
      </c>
      <c r="O36" s="46">
        <v>0.33756409125169695</v>
      </c>
      <c r="P36"/>
    </row>
    <row r="37" spans="1:16" ht="15" x14ac:dyDescent="0.25">
      <c r="A37" s="3">
        <v>13089</v>
      </c>
      <c r="B37" s="4">
        <v>0.16</v>
      </c>
      <c r="D37" s="1">
        <v>13.8</v>
      </c>
      <c r="F37" s="30">
        <v>18994</v>
      </c>
      <c r="G37" s="31">
        <v>4.0999999999999996</v>
      </c>
      <c r="H37" s="2">
        <f t="shared" si="0"/>
        <v>11</v>
      </c>
      <c r="J37" s="30">
        <v>21551</v>
      </c>
      <c r="K37" s="43">
        <v>3157.1579999999999</v>
      </c>
      <c r="L37" s="2">
        <v>-2.7916022371320199E-2</v>
      </c>
      <c r="N37" s="30">
        <v>25204</v>
      </c>
      <c r="O37" s="46">
        <v>0.30039356731180261</v>
      </c>
      <c r="P37"/>
    </row>
    <row r="38" spans="1:16" ht="15" x14ac:dyDescent="0.25">
      <c r="A38" s="3">
        <v>13119</v>
      </c>
      <c r="B38" s="4">
        <v>0.15</v>
      </c>
      <c r="D38" s="1">
        <v>13.8</v>
      </c>
      <c r="F38" s="30">
        <v>19360</v>
      </c>
      <c r="G38" s="31">
        <v>4.7</v>
      </c>
      <c r="H38" s="2">
        <f t="shared" si="0"/>
        <v>12</v>
      </c>
      <c r="J38" s="30">
        <v>21732</v>
      </c>
      <c r="K38" s="43">
        <v>3199.2060000000001</v>
      </c>
      <c r="L38" s="2">
        <v>-1.7454011555342298E-2</v>
      </c>
      <c r="N38" s="30">
        <v>25569</v>
      </c>
      <c r="O38" s="46">
        <v>0.23729459435033723</v>
      </c>
      <c r="P38"/>
    </row>
    <row r="39" spans="1:16" ht="15" x14ac:dyDescent="0.25">
      <c r="A39" s="3">
        <v>13150</v>
      </c>
      <c r="B39" s="4">
        <v>0.2</v>
      </c>
      <c r="D39" s="1">
        <v>13.8</v>
      </c>
      <c r="F39" s="30">
        <v>19725</v>
      </c>
      <c r="G39" s="31">
        <v>-0.6</v>
      </c>
      <c r="H39" s="2">
        <f t="shared" si="0"/>
        <v>1</v>
      </c>
      <c r="J39" s="30">
        <v>21916</v>
      </c>
      <c r="K39" s="43">
        <v>3266.9225000000001</v>
      </c>
      <c r="L39" s="2">
        <v>3.3013606299922699E-2</v>
      </c>
      <c r="N39" s="30">
        <v>25934</v>
      </c>
      <c r="O39" s="46">
        <v>0.25250633128729022</v>
      </c>
      <c r="P39"/>
    </row>
    <row r="40" spans="1:16" ht="15" x14ac:dyDescent="0.25">
      <c r="A40" s="3">
        <v>13181</v>
      </c>
      <c r="B40" s="4">
        <v>0.2</v>
      </c>
      <c r="D40" s="1">
        <v>13.8</v>
      </c>
      <c r="F40" s="30">
        <v>20090</v>
      </c>
      <c r="G40" s="31">
        <v>7.1</v>
      </c>
      <c r="H40" s="2">
        <f t="shared" si="0"/>
        <v>2</v>
      </c>
      <c r="J40" s="30">
        <v>22098</v>
      </c>
      <c r="K40" s="43">
        <v>3253.0189999999998</v>
      </c>
      <c r="L40" s="2">
        <v>-1.2211074672583399E-2</v>
      </c>
      <c r="N40" s="30">
        <v>26299</v>
      </c>
      <c r="O40" s="46">
        <v>0.27174832500723162</v>
      </c>
      <c r="P40"/>
    </row>
    <row r="41" spans="1:16" ht="15" x14ac:dyDescent="0.25">
      <c r="A41" s="3">
        <v>13210</v>
      </c>
      <c r="B41" s="4">
        <v>0.2</v>
      </c>
      <c r="D41" s="1">
        <v>13.7</v>
      </c>
      <c r="F41" s="30">
        <v>20455</v>
      </c>
      <c r="G41" s="31">
        <v>2.1</v>
      </c>
      <c r="H41" s="2">
        <f t="shared" si="0"/>
        <v>3</v>
      </c>
      <c r="J41" s="30">
        <v>22282</v>
      </c>
      <c r="K41" s="43">
        <v>3281.4425000000001</v>
      </c>
      <c r="L41" s="2">
        <v>-4.4504032363571297E-2</v>
      </c>
      <c r="N41" s="30">
        <v>26665</v>
      </c>
      <c r="O41" s="46">
        <v>0.30907213254607907</v>
      </c>
      <c r="P41"/>
    </row>
    <row r="42" spans="1:16" ht="15" x14ac:dyDescent="0.25">
      <c r="A42" s="3">
        <v>13241</v>
      </c>
      <c r="B42" s="4">
        <v>0.2</v>
      </c>
      <c r="D42" s="1">
        <v>13.7</v>
      </c>
      <c r="F42" s="30">
        <v>20821</v>
      </c>
      <c r="G42" s="31">
        <v>2.1</v>
      </c>
      <c r="H42" s="2">
        <f t="shared" si="0"/>
        <v>4</v>
      </c>
      <c r="J42" s="30">
        <v>22463</v>
      </c>
      <c r="K42" s="43">
        <v>3405.6509999999998</v>
      </c>
      <c r="L42" s="2">
        <v>-1.8499405917248499E-2</v>
      </c>
      <c r="N42" s="30">
        <v>27030</v>
      </c>
      <c r="O42" s="46">
        <v>0.31910838618909776</v>
      </c>
      <c r="P42"/>
    </row>
    <row r="43" spans="1:16" ht="15" x14ac:dyDescent="0.25">
      <c r="A43" s="3">
        <v>13271</v>
      </c>
      <c r="B43" s="4">
        <v>0.2</v>
      </c>
      <c r="D43" s="1">
        <v>13.7</v>
      </c>
      <c r="F43" s="30">
        <v>21186</v>
      </c>
      <c r="G43" s="31">
        <v>-0.7</v>
      </c>
      <c r="H43" s="2">
        <f t="shared" si="0"/>
        <v>5</v>
      </c>
      <c r="J43" s="30">
        <v>22647</v>
      </c>
      <c r="K43" s="43">
        <v>3515.8685</v>
      </c>
      <c r="L43" s="2">
        <v>-7.5719719221254396E-3</v>
      </c>
      <c r="N43" s="30">
        <v>27395</v>
      </c>
      <c r="O43" s="46">
        <v>0.28420729014828144</v>
      </c>
      <c r="P43"/>
    </row>
    <row r="44" spans="1:16" ht="15" x14ac:dyDescent="0.25">
      <c r="A44" s="3">
        <v>13302</v>
      </c>
      <c r="B44" s="4">
        <v>0.2</v>
      </c>
      <c r="D44" s="1">
        <v>13.8</v>
      </c>
      <c r="F44" s="30">
        <v>21551</v>
      </c>
      <c r="G44" s="31">
        <v>6.9</v>
      </c>
      <c r="H44" s="2">
        <f t="shared" si="0"/>
        <v>6</v>
      </c>
      <c r="J44" s="30">
        <v>22828</v>
      </c>
      <c r="K44" s="43">
        <v>3580.9485</v>
      </c>
      <c r="L44" s="2">
        <v>1.6493713204734899E-2</v>
      </c>
      <c r="N44" s="30">
        <v>27760</v>
      </c>
      <c r="O44" s="46">
        <v>0.32895326815457571</v>
      </c>
      <c r="P44"/>
    </row>
    <row r="45" spans="1:16" ht="15" x14ac:dyDescent="0.25">
      <c r="A45" s="3">
        <v>13332</v>
      </c>
      <c r="B45" s="4">
        <v>0.15</v>
      </c>
      <c r="D45" s="1">
        <v>13.9</v>
      </c>
      <c r="F45" s="30">
        <v>21916</v>
      </c>
      <c r="G45" s="31">
        <v>2.6</v>
      </c>
      <c r="H45" s="2">
        <f t="shared" si="0"/>
        <v>7</v>
      </c>
      <c r="J45" s="30">
        <v>23012</v>
      </c>
      <c r="K45" s="43">
        <v>3646.3249999999998</v>
      </c>
      <c r="L45" s="2">
        <v>2.5290851123774199E-2</v>
      </c>
      <c r="N45" s="30">
        <v>28126</v>
      </c>
      <c r="O45" s="46">
        <v>0.33966383357686952</v>
      </c>
      <c r="P45"/>
    </row>
    <row r="46" spans="1:16" ht="15" x14ac:dyDescent="0.25">
      <c r="A46" s="3">
        <v>13363</v>
      </c>
      <c r="B46" s="4">
        <v>0.2</v>
      </c>
      <c r="D46" s="1">
        <v>14</v>
      </c>
      <c r="F46" s="30">
        <v>22282</v>
      </c>
      <c r="G46" s="31">
        <v>2.6</v>
      </c>
      <c r="H46" s="2">
        <f t="shared" si="0"/>
        <v>8</v>
      </c>
      <c r="J46" s="30">
        <v>23193</v>
      </c>
      <c r="K46" s="43">
        <v>3759.5614999999998</v>
      </c>
      <c r="L46" s="2">
        <v>1.7846360258296601E-2</v>
      </c>
      <c r="N46" s="30">
        <v>28491</v>
      </c>
      <c r="O46" s="46">
        <v>0.35172705890757733</v>
      </c>
      <c r="P46"/>
    </row>
    <row r="47" spans="1:16" ht="15" x14ac:dyDescent="0.25">
      <c r="A47" s="3">
        <v>13394</v>
      </c>
      <c r="B47" s="4">
        <v>0.16</v>
      </c>
      <c r="D47" s="1">
        <v>14</v>
      </c>
      <c r="F47" s="30">
        <v>22647</v>
      </c>
      <c r="G47" s="31">
        <v>6.1</v>
      </c>
      <c r="H47" s="2">
        <f t="shared" si="0"/>
        <v>9</v>
      </c>
      <c r="J47" s="30">
        <v>23377</v>
      </c>
      <c r="K47" s="43">
        <v>3872.3310000000001</v>
      </c>
      <c r="L47" s="2">
        <v>1.66395224502143E-2</v>
      </c>
      <c r="N47" s="30">
        <v>28856</v>
      </c>
      <c r="O47" s="46">
        <v>0.34219821309357701</v>
      </c>
      <c r="P47"/>
    </row>
    <row r="48" spans="1:16" ht="15" x14ac:dyDescent="0.25">
      <c r="A48" s="3">
        <v>13424</v>
      </c>
      <c r="B48" s="4">
        <v>0.13</v>
      </c>
      <c r="D48" s="1">
        <v>14</v>
      </c>
      <c r="F48" s="30">
        <v>23012</v>
      </c>
      <c r="G48" s="31">
        <v>4.4000000000000004</v>
      </c>
      <c r="H48" s="2">
        <f t="shared" si="0"/>
        <v>10</v>
      </c>
      <c r="J48" s="30">
        <v>23559</v>
      </c>
      <c r="K48" s="43">
        <v>3960.2280000000001</v>
      </c>
      <c r="L48" s="2">
        <v>2.20183688791202E-2</v>
      </c>
      <c r="N48" s="30">
        <v>29221</v>
      </c>
      <c r="O48" s="46">
        <v>0.29683509682368747</v>
      </c>
      <c r="P48"/>
    </row>
    <row r="49" spans="1:16" ht="15" x14ac:dyDescent="0.25">
      <c r="A49" s="3">
        <v>13455</v>
      </c>
      <c r="B49" s="4">
        <v>0.11</v>
      </c>
      <c r="D49" s="1">
        <v>14</v>
      </c>
      <c r="F49" s="30">
        <v>23377</v>
      </c>
      <c r="G49" s="31">
        <v>5.8</v>
      </c>
      <c r="H49" s="2">
        <f t="shared" si="0"/>
        <v>11</v>
      </c>
      <c r="J49" s="30">
        <v>23743</v>
      </c>
      <c r="K49" s="43">
        <v>4087.97</v>
      </c>
      <c r="L49" s="2">
        <v>3.61211316720969E-2</v>
      </c>
      <c r="N49" s="30">
        <v>29587</v>
      </c>
      <c r="O49" s="46">
        <v>0.2702116155635006</v>
      </c>
      <c r="P49"/>
    </row>
    <row r="50" spans="1:16" ht="15" x14ac:dyDescent="0.25">
      <c r="A50" s="3">
        <v>13485</v>
      </c>
      <c r="B50" s="4">
        <v>0.12</v>
      </c>
      <c r="D50" s="1">
        <v>14</v>
      </c>
      <c r="F50" s="30">
        <v>23743</v>
      </c>
      <c r="G50" s="31">
        <v>6.5</v>
      </c>
      <c r="H50" s="2">
        <f t="shared" si="0"/>
        <v>12</v>
      </c>
      <c r="J50" s="30">
        <v>23924</v>
      </c>
      <c r="K50" s="43">
        <v>4253.5294999999996</v>
      </c>
      <c r="L50" s="2">
        <v>4.5196489332967701E-2</v>
      </c>
      <c r="N50" s="30">
        <v>29952</v>
      </c>
      <c r="O50" s="46">
        <v>0.20640058329039301</v>
      </c>
      <c r="P50"/>
    </row>
    <row r="51" spans="1:16" ht="15" x14ac:dyDescent="0.25">
      <c r="A51" s="3">
        <v>13516</v>
      </c>
      <c r="B51" s="4">
        <v>0.17</v>
      </c>
      <c r="D51" s="1">
        <v>14.1</v>
      </c>
      <c r="F51" s="30">
        <v>24108</v>
      </c>
      <c r="G51" s="31">
        <v>6.6</v>
      </c>
      <c r="H51" s="2">
        <f t="shared" si="0"/>
        <v>1</v>
      </c>
      <c r="J51" s="30">
        <v>24108</v>
      </c>
      <c r="K51" s="43">
        <v>4414.22</v>
      </c>
      <c r="L51" s="2">
        <v>5.3494229989786E-2</v>
      </c>
      <c r="N51" s="30">
        <v>30317</v>
      </c>
      <c r="O51" s="46">
        <v>0.21203052912490183</v>
      </c>
      <c r="P51"/>
    </row>
    <row r="52" spans="1:16" ht="15" x14ac:dyDescent="0.25">
      <c r="A52" s="3">
        <v>13547</v>
      </c>
      <c r="B52" s="4">
        <v>0.15</v>
      </c>
      <c r="D52" s="1">
        <v>14.1</v>
      </c>
      <c r="F52" s="30">
        <v>24473</v>
      </c>
      <c r="G52" s="31">
        <v>2.7</v>
      </c>
      <c r="H52" s="2">
        <f t="shared" si="0"/>
        <v>2</v>
      </c>
      <c r="J52" s="30">
        <v>24289</v>
      </c>
      <c r="K52" s="43">
        <v>4477.4859999999999</v>
      </c>
      <c r="L52" s="2">
        <v>4.6256574185438402E-2</v>
      </c>
      <c r="N52" s="30">
        <v>30682</v>
      </c>
      <c r="O52" s="46">
        <v>0.22485760770039129</v>
      </c>
      <c r="P52"/>
    </row>
    <row r="53" spans="1:16" ht="15" x14ac:dyDescent="0.25">
      <c r="A53" s="3">
        <v>13575</v>
      </c>
      <c r="B53" s="4">
        <v>0.38</v>
      </c>
      <c r="D53" s="1">
        <v>14.2</v>
      </c>
      <c r="F53" s="30">
        <v>24838</v>
      </c>
      <c r="G53" s="31">
        <v>4.9000000000000004</v>
      </c>
      <c r="H53" s="2">
        <f t="shared" si="0"/>
        <v>3</v>
      </c>
      <c r="J53" s="30">
        <v>24473</v>
      </c>
      <c r="K53" s="43">
        <v>4536.9804999999997</v>
      </c>
      <c r="L53" s="2">
        <v>2.78923539835088E-2</v>
      </c>
      <c r="N53" s="30">
        <v>31048</v>
      </c>
      <c r="O53" s="46">
        <v>0.18902649678645597</v>
      </c>
      <c r="P53"/>
    </row>
    <row r="54" spans="1:16" ht="15" x14ac:dyDescent="0.25">
      <c r="A54" s="3">
        <v>13606</v>
      </c>
      <c r="B54" s="4">
        <v>0.56000000000000005</v>
      </c>
      <c r="D54" s="1">
        <v>14.3</v>
      </c>
      <c r="F54" s="30">
        <v>25204</v>
      </c>
      <c r="G54" s="31">
        <v>3.1</v>
      </c>
      <c r="H54" s="2">
        <f t="shared" si="0"/>
        <v>4</v>
      </c>
      <c r="J54" s="30">
        <v>24654</v>
      </c>
      <c r="K54" s="43">
        <v>4598.5810000000001</v>
      </c>
      <c r="L54" s="2">
        <v>2.1338010216638299E-3</v>
      </c>
      <c r="N54" s="30">
        <v>31413</v>
      </c>
      <c r="O54" s="46">
        <v>0.14880194496019439</v>
      </c>
      <c r="P54"/>
    </row>
    <row r="55" spans="1:16" ht="15" x14ac:dyDescent="0.25">
      <c r="A55" s="3">
        <v>13636</v>
      </c>
      <c r="B55" s="4">
        <v>0.41</v>
      </c>
      <c r="D55" s="1">
        <v>14.4</v>
      </c>
      <c r="F55" s="30">
        <v>25569</v>
      </c>
      <c r="G55" s="31">
        <v>0.2</v>
      </c>
      <c r="H55" s="2">
        <f t="shared" si="0"/>
        <v>5</v>
      </c>
      <c r="J55" s="30">
        <v>24838</v>
      </c>
      <c r="K55" s="43">
        <v>4749.3405000000002</v>
      </c>
      <c r="L55" s="2">
        <v>-1.6416177707068199E-3</v>
      </c>
      <c r="N55" s="30">
        <v>31778</v>
      </c>
      <c r="O55" s="46">
        <v>0.18329013236283048</v>
      </c>
      <c r="P55"/>
    </row>
    <row r="56" spans="1:16" ht="15" x14ac:dyDescent="0.25">
      <c r="A56" s="3">
        <v>13667</v>
      </c>
      <c r="B56" s="4">
        <v>0.36</v>
      </c>
      <c r="D56" s="1">
        <v>14.4</v>
      </c>
      <c r="F56" s="30">
        <v>25934</v>
      </c>
      <c r="G56" s="31">
        <v>3.3</v>
      </c>
      <c r="H56" s="2">
        <f t="shared" si="0"/>
        <v>6</v>
      </c>
      <c r="J56" s="30">
        <v>25020</v>
      </c>
      <c r="K56" s="43">
        <v>4835.2889999999998</v>
      </c>
      <c r="L56" s="2">
        <v>3.81819604563738E-3</v>
      </c>
      <c r="N56" s="30">
        <v>32143</v>
      </c>
      <c r="O56" s="46">
        <v>0.20202263447022575</v>
      </c>
      <c r="P56"/>
    </row>
    <row r="57" spans="1:16" ht="15" x14ac:dyDescent="0.25">
      <c r="A57" s="3">
        <v>13697</v>
      </c>
      <c r="B57" s="4">
        <v>0.28000000000000003</v>
      </c>
      <c r="D57" s="1">
        <v>14.5</v>
      </c>
      <c r="F57" s="30">
        <v>26299</v>
      </c>
      <c r="G57" s="31">
        <v>5.2</v>
      </c>
      <c r="H57" s="2">
        <f t="shared" si="0"/>
        <v>7</v>
      </c>
      <c r="J57" s="30">
        <v>25204</v>
      </c>
      <c r="K57" s="43">
        <v>4928.0844999999999</v>
      </c>
      <c r="L57" s="2">
        <v>1.00069762465616E-2</v>
      </c>
      <c r="N57" s="30">
        <v>32509</v>
      </c>
      <c r="O57" s="46">
        <v>0.17298841813818114</v>
      </c>
      <c r="P57"/>
    </row>
    <row r="58" spans="1:16" ht="15" x14ac:dyDescent="0.25">
      <c r="A58" s="3">
        <v>13728</v>
      </c>
      <c r="B58" s="4">
        <v>0.28999999999999998</v>
      </c>
      <c r="D58" s="1">
        <v>14.5</v>
      </c>
      <c r="F58" s="30">
        <v>26665</v>
      </c>
      <c r="G58" s="31">
        <v>5.6</v>
      </c>
      <c r="H58" s="2">
        <f t="shared" si="0"/>
        <v>8</v>
      </c>
      <c r="J58" s="30">
        <v>25385</v>
      </c>
      <c r="K58" s="43">
        <v>4956.0495000000001</v>
      </c>
      <c r="L58" s="2">
        <v>2.48418361397817E-3</v>
      </c>
      <c r="N58" s="30">
        <v>32874</v>
      </c>
      <c r="O58" s="46">
        <v>0.15987992240334964</v>
      </c>
      <c r="P58"/>
    </row>
    <row r="59" spans="1:16" ht="15" x14ac:dyDescent="0.25">
      <c r="A59" s="3">
        <v>13759</v>
      </c>
      <c r="B59" s="4">
        <v>0.31</v>
      </c>
      <c r="D59" s="1">
        <v>14.6</v>
      </c>
      <c r="F59" s="30">
        <v>27030</v>
      </c>
      <c r="G59" s="31">
        <v>-0.5</v>
      </c>
      <c r="H59" s="2">
        <f t="shared" si="0"/>
        <v>9</v>
      </c>
      <c r="J59" s="30">
        <v>25569</v>
      </c>
      <c r="K59" s="43">
        <v>4940.0969999999998</v>
      </c>
      <c r="L59" s="2">
        <v>-3.3389692776069103E-2</v>
      </c>
      <c r="N59" s="30">
        <v>33239</v>
      </c>
      <c r="O59" s="46">
        <v>0.15096354753205071</v>
      </c>
      <c r="P59"/>
    </row>
    <row r="60" spans="1:16" ht="15" x14ac:dyDescent="0.25">
      <c r="A60" s="3">
        <v>13789</v>
      </c>
      <c r="B60" s="4">
        <v>0.2</v>
      </c>
      <c r="D60" s="1">
        <v>14.6</v>
      </c>
      <c r="F60" s="30">
        <v>27395</v>
      </c>
      <c r="G60" s="31">
        <v>-0.2</v>
      </c>
      <c r="H60" s="2">
        <f t="shared" si="0"/>
        <v>10</v>
      </c>
      <c r="J60" s="30">
        <v>25750</v>
      </c>
      <c r="K60" s="43">
        <v>4962.4260000000004</v>
      </c>
      <c r="L60" s="2">
        <v>-4.5499243804378899E-2</v>
      </c>
      <c r="N60" s="30">
        <v>33604</v>
      </c>
      <c r="O60" s="46">
        <v>0.15769592537306795</v>
      </c>
      <c r="P60"/>
    </row>
    <row r="61" spans="1:16" ht="15" x14ac:dyDescent="0.25">
      <c r="A61" s="3">
        <v>13820</v>
      </c>
      <c r="B61" s="4">
        <v>0.09</v>
      </c>
      <c r="D61" s="1">
        <v>14.5</v>
      </c>
      <c r="F61" s="30">
        <v>27760</v>
      </c>
      <c r="G61" s="31">
        <v>5.4</v>
      </c>
      <c r="H61" s="2">
        <f t="shared" si="0"/>
        <v>11</v>
      </c>
      <c r="J61" s="30">
        <v>25934</v>
      </c>
      <c r="K61" s="43">
        <v>5083.4624999999996</v>
      </c>
      <c r="L61" s="2">
        <v>-4.0023073298687699E-2</v>
      </c>
      <c r="N61" s="30">
        <v>33970</v>
      </c>
      <c r="O61" s="46">
        <v>0.18027022877546142</v>
      </c>
      <c r="P61"/>
    </row>
    <row r="62" spans="1:16" ht="15" x14ac:dyDescent="0.25">
      <c r="A62" s="3">
        <v>13850</v>
      </c>
      <c r="B62" s="4">
        <v>0.11</v>
      </c>
      <c r="D62" s="1">
        <v>14.4</v>
      </c>
      <c r="F62" s="30">
        <v>28126</v>
      </c>
      <c r="G62" s="31">
        <v>4.5999999999999996</v>
      </c>
      <c r="H62" s="2">
        <f t="shared" si="0"/>
        <v>12</v>
      </c>
      <c r="J62" s="30">
        <v>26115</v>
      </c>
      <c r="K62" s="43">
        <v>5145.1864999999998</v>
      </c>
      <c r="L62" s="2">
        <v>-3.2650547035284902E-2</v>
      </c>
      <c r="N62" s="30">
        <v>34335</v>
      </c>
      <c r="O62" s="46">
        <v>0.21839007272441843</v>
      </c>
      <c r="P62"/>
    </row>
    <row r="63" spans="1:16" ht="15" x14ac:dyDescent="0.25">
      <c r="A63" s="3">
        <v>13881</v>
      </c>
      <c r="B63" s="4">
        <v>0.1</v>
      </c>
      <c r="D63" s="1">
        <v>14.2</v>
      </c>
      <c r="F63" s="30">
        <v>28491</v>
      </c>
      <c r="G63" s="31">
        <v>5.6</v>
      </c>
      <c r="H63" s="2">
        <f t="shared" si="0"/>
        <v>1</v>
      </c>
      <c r="J63" s="30">
        <v>26299</v>
      </c>
      <c r="K63" s="43">
        <v>5305.5095000000001</v>
      </c>
      <c r="L63" s="2">
        <v>1.7308125581863001E-3</v>
      </c>
      <c r="N63" s="30">
        <v>34700</v>
      </c>
      <c r="O63" s="46">
        <v>0.23666759208974011</v>
      </c>
      <c r="P63"/>
    </row>
    <row r="64" spans="1:16" ht="15" x14ac:dyDescent="0.25">
      <c r="A64" s="3">
        <v>13912</v>
      </c>
      <c r="B64" s="4">
        <v>0.08</v>
      </c>
      <c r="D64" s="1">
        <v>14.1</v>
      </c>
      <c r="F64" s="30">
        <v>28856</v>
      </c>
      <c r="G64" s="31">
        <v>3.2</v>
      </c>
      <c r="H64" s="2">
        <f t="shared" si="0"/>
        <v>2</v>
      </c>
      <c r="J64" s="30">
        <v>26481</v>
      </c>
      <c r="K64" s="43">
        <v>5461.0540000000001</v>
      </c>
      <c r="L64" s="2">
        <v>2.5745744826506801E-2</v>
      </c>
      <c r="N64" s="30">
        <v>35065</v>
      </c>
      <c r="O64" s="46">
        <v>0.24224544110692245</v>
      </c>
      <c r="P64"/>
    </row>
    <row r="65" spans="1:16" ht="15" x14ac:dyDescent="0.25">
      <c r="A65" s="3">
        <v>13940</v>
      </c>
      <c r="B65" s="4">
        <v>0.08</v>
      </c>
      <c r="D65" s="1">
        <v>14.1</v>
      </c>
      <c r="F65" s="30">
        <v>29221</v>
      </c>
      <c r="G65" s="31">
        <v>-0.2</v>
      </c>
      <c r="H65" s="2">
        <f t="shared" si="0"/>
        <v>3</v>
      </c>
      <c r="J65" s="30">
        <v>26665</v>
      </c>
      <c r="K65" s="43">
        <v>5673.3834999999999</v>
      </c>
      <c r="L65" s="2">
        <v>3.91544525036647E-2</v>
      </c>
      <c r="N65" s="30">
        <v>35431</v>
      </c>
      <c r="O65" s="46">
        <v>0.24580637925599286</v>
      </c>
      <c r="P65"/>
    </row>
    <row r="66" spans="1:16" ht="15" x14ac:dyDescent="0.25">
      <c r="A66" s="3">
        <v>13971</v>
      </c>
      <c r="B66" s="4">
        <v>0.09</v>
      </c>
      <c r="D66" s="1">
        <v>14.2</v>
      </c>
      <c r="F66" s="30">
        <v>29587</v>
      </c>
      <c r="G66" s="31">
        <v>2.6</v>
      </c>
      <c r="H66" s="2">
        <f t="shared" si="0"/>
        <v>4</v>
      </c>
      <c r="J66" s="30">
        <v>26846</v>
      </c>
      <c r="K66" s="43">
        <v>5701.03</v>
      </c>
      <c r="L66" s="2">
        <v>3.29799925898175E-2</v>
      </c>
      <c r="N66" s="30">
        <v>35796</v>
      </c>
      <c r="O66" s="46">
        <v>0.21468115267030108</v>
      </c>
      <c r="P66"/>
    </row>
    <row r="67" spans="1:16" ht="15" x14ac:dyDescent="0.25">
      <c r="A67" s="3">
        <v>14001</v>
      </c>
      <c r="B67" s="4">
        <v>0.05</v>
      </c>
      <c r="D67" s="1">
        <v>14.1</v>
      </c>
      <c r="F67" s="30">
        <v>29952</v>
      </c>
      <c r="G67" s="31">
        <v>-1.9</v>
      </c>
      <c r="H67" s="2">
        <f t="shared" si="0"/>
        <v>5</v>
      </c>
      <c r="J67" s="30">
        <v>27030</v>
      </c>
      <c r="K67" s="43">
        <v>5685.4615000000003</v>
      </c>
      <c r="L67" s="2">
        <v>-8.5825760834801201E-4</v>
      </c>
      <c r="N67" s="30">
        <v>36161</v>
      </c>
      <c r="O67" s="46">
        <v>0.20333127636176243</v>
      </c>
      <c r="P67"/>
    </row>
    <row r="68" spans="1:16" ht="15" x14ac:dyDescent="0.25">
      <c r="A68" s="3">
        <v>14032</v>
      </c>
      <c r="B68" s="4">
        <v>0.05</v>
      </c>
      <c r="D68" s="1">
        <v>14.1</v>
      </c>
      <c r="F68" s="30">
        <v>30317</v>
      </c>
      <c r="G68" s="31">
        <v>4.5999999999999996</v>
      </c>
      <c r="H68" s="2">
        <f t="shared" si="0"/>
        <v>6</v>
      </c>
      <c r="J68" s="30">
        <v>27211</v>
      </c>
      <c r="K68" s="43">
        <v>5627.4684999999999</v>
      </c>
      <c r="L68" s="2">
        <v>-3.9205435663644699E-2</v>
      </c>
      <c r="N68" s="30">
        <v>36526</v>
      </c>
      <c r="O68" s="46">
        <v>0.17603744781560748</v>
      </c>
      <c r="P68"/>
    </row>
    <row r="69" spans="1:16" ht="15" x14ac:dyDescent="0.25">
      <c r="A69" s="3">
        <v>14062</v>
      </c>
      <c r="B69" s="4">
        <v>7.0000000000000007E-2</v>
      </c>
      <c r="D69" s="1">
        <v>14.1</v>
      </c>
      <c r="F69" s="30">
        <v>30682</v>
      </c>
      <c r="G69" s="31">
        <v>7.3</v>
      </c>
      <c r="H69" s="2">
        <f t="shared" si="0"/>
        <v>7</v>
      </c>
      <c r="J69" s="30">
        <v>27395</v>
      </c>
      <c r="K69" s="43">
        <v>5567.9780000000001</v>
      </c>
      <c r="L69" s="2">
        <v>-8.76383707675394E-2</v>
      </c>
      <c r="N69" s="30">
        <v>36892</v>
      </c>
      <c r="O69" s="46">
        <v>0.12294706903971736</v>
      </c>
      <c r="P69"/>
    </row>
    <row r="70" spans="1:16" ht="15" x14ac:dyDescent="0.25">
      <c r="A70" s="3">
        <v>14093</v>
      </c>
      <c r="B70" s="4">
        <v>0.06</v>
      </c>
      <c r="D70" s="1">
        <v>14.1</v>
      </c>
      <c r="F70" s="30">
        <v>31048</v>
      </c>
      <c r="G70" s="31">
        <v>4.2</v>
      </c>
      <c r="H70" s="2">
        <f t="shared" si="0"/>
        <v>8</v>
      </c>
      <c r="J70" s="30">
        <v>27576</v>
      </c>
      <c r="K70" s="43">
        <v>5721.7079999999996</v>
      </c>
      <c r="L70" s="2">
        <v>-6.30865663443618E-2</v>
      </c>
      <c r="N70" s="30">
        <v>37257</v>
      </c>
      <c r="O70" s="46">
        <v>0.1340208466794155</v>
      </c>
      <c r="P70"/>
    </row>
    <row r="71" spans="1:16" ht="15" x14ac:dyDescent="0.25">
      <c r="A71" s="3">
        <v>14124</v>
      </c>
      <c r="B71" s="4">
        <v>0.08</v>
      </c>
      <c r="D71" s="1">
        <v>14.1</v>
      </c>
      <c r="F71" s="30">
        <v>31413</v>
      </c>
      <c r="G71" s="31">
        <v>3.5</v>
      </c>
      <c r="H71" s="2">
        <f t="shared" si="0"/>
        <v>9</v>
      </c>
      <c r="J71" s="30">
        <v>27760</v>
      </c>
      <c r="K71" s="43">
        <v>5911.1054999999997</v>
      </c>
      <c r="L71" s="2">
        <v>-2.7381432835925399E-2</v>
      </c>
      <c r="N71" s="30">
        <v>37622</v>
      </c>
      <c r="O71" s="46">
        <v>0.17749138917073345</v>
      </c>
      <c r="P71"/>
    </row>
    <row r="72" spans="1:16" ht="15" x14ac:dyDescent="0.25">
      <c r="A72" s="3">
        <v>14154</v>
      </c>
      <c r="B72" s="4">
        <v>0.05</v>
      </c>
      <c r="D72" s="1">
        <v>14</v>
      </c>
      <c r="F72" s="30">
        <v>31778</v>
      </c>
      <c r="G72" s="31">
        <v>3.5</v>
      </c>
      <c r="H72" s="2">
        <f t="shared" si="0"/>
        <v>10</v>
      </c>
      <c r="J72" s="30">
        <v>27942</v>
      </c>
      <c r="K72" s="43">
        <v>5986.8845000000001</v>
      </c>
      <c r="L72" s="2">
        <v>-4.1699376285926296E-3</v>
      </c>
      <c r="N72" s="30">
        <v>37987</v>
      </c>
      <c r="O72" s="46">
        <v>0.23466999843618616</v>
      </c>
      <c r="P72"/>
    </row>
    <row r="73" spans="1:16" ht="15" x14ac:dyDescent="0.25">
      <c r="A73" s="3">
        <v>14185</v>
      </c>
      <c r="B73" s="4">
        <v>0.04</v>
      </c>
      <c r="D73" s="1">
        <v>14</v>
      </c>
      <c r="F73" s="30">
        <v>32143</v>
      </c>
      <c r="G73" s="31">
        <v>4.2</v>
      </c>
      <c r="H73" s="2">
        <f t="shared" si="0"/>
        <v>11</v>
      </c>
      <c r="J73" s="30">
        <v>28126</v>
      </c>
      <c r="K73" s="43">
        <v>6138.59</v>
      </c>
      <c r="L73" s="2">
        <v>3.1250951243261903E-2</v>
      </c>
      <c r="N73" s="30">
        <v>38353</v>
      </c>
      <c r="O73" s="46">
        <v>0.3160107165674706</v>
      </c>
      <c r="P73"/>
    </row>
    <row r="74" spans="1:16" ht="15" x14ac:dyDescent="0.25">
      <c r="A74" s="3">
        <v>14215</v>
      </c>
      <c r="B74" s="4">
        <v>0.03</v>
      </c>
      <c r="D74" s="1">
        <v>14</v>
      </c>
      <c r="F74" s="30">
        <v>32509</v>
      </c>
      <c r="G74" s="31">
        <v>3.7</v>
      </c>
      <c r="H74" s="2">
        <f t="shared" si="0"/>
        <v>12</v>
      </c>
      <c r="J74" s="30">
        <v>28307</v>
      </c>
      <c r="K74" s="43">
        <v>6309.5829999999996</v>
      </c>
      <c r="L74" s="2">
        <v>2.9795958833334499E-2</v>
      </c>
      <c r="N74" s="30">
        <v>38718</v>
      </c>
      <c r="O74" s="46">
        <v>0.34494410952926718</v>
      </c>
      <c r="P74"/>
    </row>
    <row r="75" spans="1:16" ht="15" x14ac:dyDescent="0.25">
      <c r="A75" s="3">
        <v>14246</v>
      </c>
      <c r="B75" s="4">
        <v>0.03</v>
      </c>
      <c r="D75" s="1">
        <v>14</v>
      </c>
      <c r="F75" s="30">
        <v>32874</v>
      </c>
      <c r="G75" s="31">
        <v>1.9</v>
      </c>
      <c r="H75" s="2">
        <f t="shared" si="0"/>
        <v>1</v>
      </c>
      <c r="J75" s="30">
        <v>28491</v>
      </c>
      <c r="K75" s="43">
        <v>6452.0905000000002</v>
      </c>
      <c r="L75" s="2">
        <v>2.00132043521162E-2</v>
      </c>
      <c r="N75" s="30">
        <v>39083</v>
      </c>
      <c r="O75" s="46">
        <v>0.30832785537640139</v>
      </c>
      <c r="P75"/>
    </row>
    <row r="76" spans="1:16" ht="15" x14ac:dyDescent="0.25">
      <c r="A76" s="3">
        <v>14277</v>
      </c>
      <c r="B76" s="4">
        <v>0.03</v>
      </c>
      <c r="D76" s="1">
        <v>13.9</v>
      </c>
      <c r="F76" s="30">
        <v>33239</v>
      </c>
      <c r="G76" s="31">
        <v>-0.1</v>
      </c>
      <c r="H76" s="2">
        <f t="shared" si="0"/>
        <v>2</v>
      </c>
      <c r="J76" s="30">
        <v>28672</v>
      </c>
      <c r="K76" s="43">
        <v>6685.1260000000002</v>
      </c>
      <c r="L76" s="2">
        <v>4.4288121084761697E-2</v>
      </c>
      <c r="N76" s="30">
        <v>39448</v>
      </c>
      <c r="O76" s="46">
        <v>0.24319864716851158</v>
      </c>
      <c r="P76"/>
    </row>
    <row r="77" spans="1:16" ht="15" x14ac:dyDescent="0.25">
      <c r="A77" s="3">
        <v>14305</v>
      </c>
      <c r="B77" s="4">
        <v>0.03</v>
      </c>
      <c r="D77" s="1">
        <v>13.9</v>
      </c>
      <c r="F77" s="30">
        <v>33604</v>
      </c>
      <c r="G77" s="31">
        <v>3.6</v>
      </c>
      <c r="H77" s="2">
        <f t="shared" si="0"/>
        <v>3</v>
      </c>
      <c r="J77" s="30">
        <v>28856</v>
      </c>
      <c r="K77" s="43">
        <v>6745.4584999999997</v>
      </c>
      <c r="L77" s="2">
        <v>2.80859212624609E-2</v>
      </c>
      <c r="N77" s="30">
        <v>39814</v>
      </c>
      <c r="O77" s="46">
        <v>0.20930446624013457</v>
      </c>
      <c r="P77"/>
    </row>
    <row r="78" spans="1:16" ht="15" x14ac:dyDescent="0.25">
      <c r="A78" s="3">
        <v>14336</v>
      </c>
      <c r="B78" s="4">
        <v>0.03</v>
      </c>
      <c r="D78" s="1">
        <v>13.8</v>
      </c>
      <c r="F78" s="30">
        <v>33970</v>
      </c>
      <c r="G78" s="31">
        <v>2.7</v>
      </c>
      <c r="H78" s="2">
        <f t="shared" si="0"/>
        <v>4</v>
      </c>
      <c r="J78" s="30">
        <v>29037</v>
      </c>
      <c r="K78" s="43">
        <v>6807.7015000000001</v>
      </c>
      <c r="L78" s="2">
        <v>1.03013175804243E-2</v>
      </c>
      <c r="N78" s="30">
        <v>40179</v>
      </c>
      <c r="O78" s="46">
        <v>0.27812250117595644</v>
      </c>
      <c r="P78"/>
    </row>
    <row r="79" spans="1:16" ht="15" x14ac:dyDescent="0.25">
      <c r="A79" s="3">
        <v>14366</v>
      </c>
      <c r="B79" s="4">
        <v>0.03</v>
      </c>
      <c r="D79" s="1">
        <v>13.8</v>
      </c>
      <c r="F79" s="30">
        <v>34335</v>
      </c>
      <c r="G79" s="31">
        <v>4</v>
      </c>
      <c r="H79" s="2">
        <f t="shared" si="0"/>
        <v>5</v>
      </c>
      <c r="J79" s="30">
        <v>29221</v>
      </c>
      <c r="K79" s="43">
        <v>6767.1970000000001</v>
      </c>
      <c r="L79" s="2">
        <v>-1.7148903487774099E-2</v>
      </c>
      <c r="N79" s="30">
        <v>40544</v>
      </c>
      <c r="O79" s="46">
        <v>0.26438007533111296</v>
      </c>
      <c r="P79"/>
    </row>
    <row r="80" spans="1:16" ht="15" x14ac:dyDescent="0.25">
      <c r="A80" s="3">
        <v>14397</v>
      </c>
      <c r="B80" s="4">
        <v>0.03</v>
      </c>
      <c r="D80" s="1">
        <v>13.8</v>
      </c>
      <c r="F80" s="30">
        <v>34700</v>
      </c>
      <c r="G80" s="31">
        <v>2.7</v>
      </c>
      <c r="H80" s="2">
        <f t="shared" ref="H80:H143" si="1">MONTH(A80)</f>
        <v>6</v>
      </c>
      <c r="J80" s="30">
        <v>29403</v>
      </c>
      <c r="K80" s="43">
        <v>6751.1644999999999</v>
      </c>
      <c r="L80" s="2">
        <v>-5.4967821126991702E-2</v>
      </c>
      <c r="N80" s="30">
        <v>40909</v>
      </c>
      <c r="O80" s="46">
        <v>0.31323558729091122</v>
      </c>
      <c r="P80"/>
    </row>
    <row r="81" spans="1:16" ht="15" x14ac:dyDescent="0.25">
      <c r="A81" s="3">
        <v>14427</v>
      </c>
      <c r="B81" s="4">
        <v>0.04</v>
      </c>
      <c r="D81" s="1">
        <v>13.8</v>
      </c>
      <c r="F81" s="30">
        <v>35065</v>
      </c>
      <c r="G81" s="31">
        <v>3.8</v>
      </c>
      <c r="H81" s="2">
        <f t="shared" si="1"/>
        <v>7</v>
      </c>
      <c r="J81" s="30">
        <v>29587</v>
      </c>
      <c r="K81" s="43">
        <v>6921.3005000000003</v>
      </c>
      <c r="L81" s="2">
        <v>-3.7207888122875198E-2</v>
      </c>
      <c r="N81" s="30">
        <v>41275</v>
      </c>
      <c r="O81" s="46">
        <v>0.31503717250751884</v>
      </c>
      <c r="P81"/>
    </row>
    <row r="82" spans="1:16" ht="15" x14ac:dyDescent="0.25">
      <c r="A82" s="3">
        <v>14458</v>
      </c>
      <c r="B82" s="4">
        <v>0.05</v>
      </c>
      <c r="D82" s="1">
        <v>13.8</v>
      </c>
      <c r="F82" s="30">
        <v>35431</v>
      </c>
      <c r="G82" s="31">
        <v>4.5</v>
      </c>
      <c r="H82" s="2">
        <f t="shared" si="1"/>
        <v>8</v>
      </c>
      <c r="J82" s="30">
        <v>29768</v>
      </c>
      <c r="K82" s="43">
        <v>6940.12</v>
      </c>
      <c r="L82" s="2">
        <v>-4.3470571630818397E-2</v>
      </c>
      <c r="N82" s="30">
        <v>41640</v>
      </c>
      <c r="O82" s="46">
        <v>0.31379273995909196</v>
      </c>
      <c r="P82"/>
    </row>
    <row r="83" spans="1:16" ht="15" x14ac:dyDescent="0.25">
      <c r="A83" s="3">
        <v>14489</v>
      </c>
      <c r="B83" s="4">
        <v>0.14000000000000001</v>
      </c>
      <c r="D83" s="1">
        <v>14.1</v>
      </c>
      <c r="F83" s="30">
        <v>35796</v>
      </c>
      <c r="G83" s="31">
        <v>4.5</v>
      </c>
      <c r="H83" s="2">
        <f t="shared" si="1"/>
        <v>9</v>
      </c>
      <c r="J83" s="30">
        <v>29952</v>
      </c>
      <c r="K83" s="43">
        <v>6810.3770000000004</v>
      </c>
      <c r="L83" s="2">
        <v>-5.5578662962314999E-2</v>
      </c>
      <c r="N83" s="30">
        <v>42005</v>
      </c>
      <c r="O83" s="46">
        <v>0.2841140357940265</v>
      </c>
      <c r="P83"/>
    </row>
    <row r="84" spans="1:16" ht="15" x14ac:dyDescent="0.25">
      <c r="A84" s="3">
        <v>14519</v>
      </c>
      <c r="B84" s="4">
        <v>0.05</v>
      </c>
      <c r="D84" s="1">
        <v>14</v>
      </c>
      <c r="F84" s="30">
        <v>36161</v>
      </c>
      <c r="G84" s="31">
        <v>4.7</v>
      </c>
      <c r="H84" s="2">
        <f t="shared" si="1"/>
        <v>10</v>
      </c>
      <c r="J84" s="30">
        <v>30133</v>
      </c>
      <c r="K84" s="43">
        <v>6801.1390000000001</v>
      </c>
      <c r="L84" s="2">
        <v>-5.4843541914939599E-2</v>
      </c>
      <c r="N84" s="30">
        <v>42370</v>
      </c>
      <c r="O84" s="46">
        <v>0.26820026247663398</v>
      </c>
      <c r="P84"/>
    </row>
    <row r="85" spans="1:16" ht="15" x14ac:dyDescent="0.25">
      <c r="A85" s="3">
        <v>14550</v>
      </c>
      <c r="B85" s="4">
        <v>0.05</v>
      </c>
      <c r="D85" s="1">
        <v>14</v>
      </c>
      <c r="F85" s="30">
        <v>36526</v>
      </c>
      <c r="G85" s="31">
        <v>4.0999999999999996</v>
      </c>
      <c r="H85" s="2">
        <f t="shared" si="1"/>
        <v>11</v>
      </c>
      <c r="J85" s="30">
        <v>30317</v>
      </c>
      <c r="K85" s="43">
        <v>6970.5630000000001</v>
      </c>
      <c r="L85" s="2">
        <v>-5.62198575521329E-2</v>
      </c>
      <c r="N85" s="30">
        <v>42736</v>
      </c>
      <c r="O85" s="46">
        <v>0.25955051255314621</v>
      </c>
      <c r="P85"/>
    </row>
    <row r="86" spans="1:16" ht="15" x14ac:dyDescent="0.25">
      <c r="A86" s="3">
        <v>14580</v>
      </c>
      <c r="B86" s="4">
        <v>0.04</v>
      </c>
      <c r="D86" s="1">
        <v>14</v>
      </c>
      <c r="F86" s="30">
        <v>36892</v>
      </c>
      <c r="G86" s="31">
        <v>1</v>
      </c>
      <c r="H86" s="2">
        <f t="shared" si="1"/>
        <v>12</v>
      </c>
      <c r="J86" s="30">
        <v>30498</v>
      </c>
      <c r="K86" s="43">
        <v>7264.8945000000003</v>
      </c>
      <c r="L86" s="2">
        <v>-1.6139143332228701E-2</v>
      </c>
    </row>
    <row r="87" spans="1:16" ht="15" x14ac:dyDescent="0.25">
      <c r="A87" s="3">
        <v>14611</v>
      </c>
      <c r="B87" s="4">
        <v>0.01</v>
      </c>
      <c r="D87" s="1">
        <v>13.9</v>
      </c>
      <c r="F87" s="30">
        <v>37257</v>
      </c>
      <c r="G87" s="31">
        <v>1.8</v>
      </c>
      <c r="H87" s="2">
        <f t="shared" si="1"/>
        <v>1</v>
      </c>
      <c r="J87" s="30">
        <v>30682</v>
      </c>
      <c r="K87" s="43">
        <v>7548.0195000000003</v>
      </c>
      <c r="L87" s="2">
        <v>4.1849825422881202E-2</v>
      </c>
    </row>
    <row r="88" spans="1:16" ht="15" x14ac:dyDescent="0.25">
      <c r="A88" s="3">
        <v>14642</v>
      </c>
      <c r="B88" s="4">
        <v>0.02</v>
      </c>
      <c r="D88" s="1">
        <v>14</v>
      </c>
      <c r="F88" s="30">
        <v>37622</v>
      </c>
      <c r="G88" s="31">
        <v>2.8</v>
      </c>
      <c r="H88" s="2">
        <f t="shared" si="1"/>
        <v>2</v>
      </c>
      <c r="J88" s="30">
        <v>30864</v>
      </c>
      <c r="K88" s="43">
        <v>7717.6049999999996</v>
      </c>
      <c r="L88" s="2">
        <v>6.43088496491728E-2</v>
      </c>
    </row>
    <row r="89" spans="1:16" ht="15" x14ac:dyDescent="0.25">
      <c r="A89" s="3">
        <v>14671</v>
      </c>
      <c r="B89" s="4">
        <v>0.02</v>
      </c>
      <c r="D89" s="1">
        <v>14</v>
      </c>
      <c r="F89" s="30">
        <v>37987</v>
      </c>
      <c r="G89" s="31">
        <v>3.8</v>
      </c>
      <c r="H89" s="2">
        <f t="shared" si="1"/>
        <v>3</v>
      </c>
      <c r="J89" s="30">
        <v>31048</v>
      </c>
      <c r="K89" s="43">
        <v>7858.6914999999999</v>
      </c>
      <c r="L89" s="2">
        <v>5.6799098214479898E-2</v>
      </c>
    </row>
    <row r="90" spans="1:16" ht="15" x14ac:dyDescent="0.25">
      <c r="A90" s="3">
        <v>14702</v>
      </c>
      <c r="B90" s="4">
        <v>0.02</v>
      </c>
      <c r="D90" s="1">
        <v>14</v>
      </c>
      <c r="F90" s="30">
        <v>38353</v>
      </c>
      <c r="G90" s="31">
        <v>3.3</v>
      </c>
      <c r="H90" s="2">
        <f t="shared" si="1"/>
        <v>4</v>
      </c>
      <c r="J90" s="30">
        <v>31229</v>
      </c>
      <c r="K90" s="43">
        <v>8043.4565000000002</v>
      </c>
      <c r="L90" s="2">
        <v>3.8630930880259498E-2</v>
      </c>
    </row>
    <row r="91" spans="1:16" ht="15" x14ac:dyDescent="0.25">
      <c r="A91" s="3">
        <v>14732</v>
      </c>
      <c r="B91" s="4">
        <v>0.06</v>
      </c>
      <c r="D91" s="1">
        <v>14</v>
      </c>
      <c r="F91" s="30">
        <v>38718</v>
      </c>
      <c r="G91" s="31">
        <v>2.7</v>
      </c>
      <c r="H91" s="2">
        <f t="shared" si="1"/>
        <v>5</v>
      </c>
      <c r="J91" s="30">
        <v>31413</v>
      </c>
      <c r="K91" s="43">
        <v>8166.9530000000004</v>
      </c>
      <c r="L91" s="2">
        <v>1.6743741337945699E-2</v>
      </c>
    </row>
    <row r="92" spans="1:16" ht="15" x14ac:dyDescent="0.25">
      <c r="A92" s="3">
        <v>14763</v>
      </c>
      <c r="B92" s="4">
        <v>0.1</v>
      </c>
      <c r="D92" s="1">
        <v>14.1</v>
      </c>
      <c r="F92" s="30">
        <v>39083</v>
      </c>
      <c r="G92" s="31">
        <v>1.8</v>
      </c>
      <c r="H92" s="2">
        <f t="shared" si="1"/>
        <v>6</v>
      </c>
      <c r="J92" s="30">
        <v>31594</v>
      </c>
      <c r="K92" s="43">
        <v>8285.83</v>
      </c>
      <c r="L92" s="2">
        <v>1.04986013752448E-2</v>
      </c>
    </row>
    <row r="93" spans="1:16" ht="15" x14ac:dyDescent="0.25">
      <c r="A93" s="3">
        <v>14793</v>
      </c>
      <c r="B93" s="4">
        <v>0.05</v>
      </c>
      <c r="D93" s="1">
        <v>14</v>
      </c>
      <c r="F93" s="30">
        <v>39448</v>
      </c>
      <c r="G93" s="31">
        <v>-0.3</v>
      </c>
      <c r="H93" s="2">
        <f t="shared" si="1"/>
        <v>7</v>
      </c>
      <c r="J93" s="30">
        <v>31778</v>
      </c>
      <c r="K93" s="43">
        <v>8415.0815000000002</v>
      </c>
      <c r="L93" s="2">
        <v>8.5483001021025001E-3</v>
      </c>
    </row>
    <row r="94" spans="1:16" ht="15" x14ac:dyDescent="0.25">
      <c r="A94" s="3">
        <v>14824</v>
      </c>
      <c r="B94" s="4">
        <v>0.04</v>
      </c>
      <c r="D94" s="1">
        <v>14</v>
      </c>
      <c r="F94" s="30">
        <v>39814</v>
      </c>
      <c r="G94" s="31">
        <v>-2.8</v>
      </c>
      <c r="H94" s="2">
        <f t="shared" si="1"/>
        <v>8</v>
      </c>
      <c r="J94" s="30">
        <v>31959</v>
      </c>
      <c r="K94" s="43">
        <v>8606.8984999999993</v>
      </c>
      <c r="L94" s="2">
        <v>8.0861472691005094E-3</v>
      </c>
    </row>
    <row r="95" spans="1:16" ht="15" x14ac:dyDescent="0.25">
      <c r="A95" s="3">
        <v>14855</v>
      </c>
      <c r="B95" s="4">
        <v>0.05</v>
      </c>
      <c r="D95" s="1">
        <v>14</v>
      </c>
      <c r="F95" s="30">
        <v>40179</v>
      </c>
      <c r="G95" s="31">
        <v>2.5</v>
      </c>
      <c r="H95" s="2">
        <f t="shared" si="1"/>
        <v>9</v>
      </c>
      <c r="J95" s="30">
        <v>32143</v>
      </c>
      <c r="K95" s="43">
        <v>8782.3235000000004</v>
      </c>
      <c r="L95" s="2">
        <v>1.3885929385216E-2</v>
      </c>
    </row>
    <row r="96" spans="1:16" ht="15" x14ac:dyDescent="0.25">
      <c r="A96" s="3">
        <v>14885</v>
      </c>
      <c r="B96" s="4">
        <v>0.02</v>
      </c>
      <c r="D96" s="1">
        <v>14</v>
      </c>
      <c r="F96" s="30">
        <v>40544</v>
      </c>
      <c r="G96" s="31">
        <v>1.6</v>
      </c>
      <c r="H96" s="2">
        <f t="shared" si="1"/>
        <v>10</v>
      </c>
      <c r="J96" s="30">
        <v>32325</v>
      </c>
      <c r="K96" s="43">
        <v>8950.6740000000009</v>
      </c>
      <c r="L96" s="2">
        <v>1.88168042183889E-2</v>
      </c>
    </row>
    <row r="97" spans="1:12" ht="15" x14ac:dyDescent="0.25">
      <c r="A97" s="3">
        <v>14916</v>
      </c>
      <c r="B97" s="4">
        <v>0.02</v>
      </c>
      <c r="D97" s="1">
        <v>14</v>
      </c>
      <c r="F97" s="30">
        <v>40909</v>
      </c>
      <c r="G97" s="31">
        <v>2.2999999999999998</v>
      </c>
      <c r="H97" s="2">
        <f t="shared" si="1"/>
        <v>11</v>
      </c>
      <c r="J97" s="30">
        <v>32509</v>
      </c>
      <c r="K97" s="43">
        <v>9136.2425000000003</v>
      </c>
      <c r="L97" s="2">
        <v>2.4164741889441298E-2</v>
      </c>
    </row>
    <row r="98" spans="1:12" ht="15" x14ac:dyDescent="0.25">
      <c r="A98" s="3">
        <v>14946</v>
      </c>
      <c r="B98" s="4">
        <v>0.02</v>
      </c>
      <c r="D98" s="1">
        <v>14.1</v>
      </c>
      <c r="F98" s="30">
        <v>41275</v>
      </c>
      <c r="G98" s="31">
        <v>2.2000000000000002</v>
      </c>
      <c r="H98" s="2">
        <f t="shared" si="1"/>
        <v>12</v>
      </c>
      <c r="J98" s="30">
        <v>32690</v>
      </c>
      <c r="K98" s="43">
        <v>9248.0254999999997</v>
      </c>
      <c r="L98" s="2">
        <v>1.38885028444715E-2</v>
      </c>
    </row>
    <row r="99" spans="1:12" ht="15" x14ac:dyDescent="0.25">
      <c r="A99" s="3">
        <v>14977</v>
      </c>
      <c r="B99" s="4">
        <v>0.02</v>
      </c>
      <c r="D99" s="1">
        <v>14.1</v>
      </c>
      <c r="F99" s="30">
        <v>41640</v>
      </c>
      <c r="G99" s="31">
        <v>2.4</v>
      </c>
      <c r="H99" s="2">
        <f t="shared" si="1"/>
        <v>1</v>
      </c>
      <c r="J99" s="30">
        <v>32874</v>
      </c>
      <c r="K99" s="43">
        <v>9375.27</v>
      </c>
      <c r="L99" s="2">
        <v>8.0052437792286196E-3</v>
      </c>
    </row>
    <row r="100" spans="1:12" ht="15" x14ac:dyDescent="0.25">
      <c r="A100" s="3">
        <v>15008</v>
      </c>
      <c r="B100" s="4">
        <v>0.04</v>
      </c>
      <c r="D100" s="1">
        <v>14.1</v>
      </c>
      <c r="H100" s="2">
        <f t="shared" si="1"/>
        <v>2</v>
      </c>
      <c r="J100" s="30">
        <v>33055</v>
      </c>
      <c r="K100" s="43">
        <v>9355.7180000000008</v>
      </c>
      <c r="L100" s="2">
        <v>-1.25427533688018E-2</v>
      </c>
    </row>
    <row r="101" spans="1:12" ht="15" x14ac:dyDescent="0.25">
      <c r="A101" s="3">
        <v>15036</v>
      </c>
      <c r="B101" s="4">
        <v>0.11</v>
      </c>
      <c r="D101" s="1">
        <v>14.2</v>
      </c>
      <c r="H101" s="2">
        <f t="shared" si="1"/>
        <v>3</v>
      </c>
      <c r="J101" s="30">
        <v>33239</v>
      </c>
      <c r="K101" s="43">
        <v>9305.5044999999991</v>
      </c>
      <c r="L101" s="2">
        <v>-3.80492210001417E-2</v>
      </c>
    </row>
    <row r="102" spans="1:12" ht="15" x14ac:dyDescent="0.25">
      <c r="A102" s="3">
        <v>15067</v>
      </c>
      <c r="B102" s="4">
        <v>0.1</v>
      </c>
      <c r="D102" s="1">
        <v>14.3</v>
      </c>
      <c r="H102" s="2">
        <f t="shared" si="1"/>
        <v>4</v>
      </c>
      <c r="J102" s="30">
        <v>33420</v>
      </c>
      <c r="K102" s="43">
        <v>9405.2049999999999</v>
      </c>
      <c r="L102" s="2">
        <v>-3.8744625025639599E-2</v>
      </c>
    </row>
    <row r="103" spans="1:12" ht="15" x14ac:dyDescent="0.25">
      <c r="A103" s="3">
        <v>15097</v>
      </c>
      <c r="B103" s="4">
        <v>0.11</v>
      </c>
      <c r="D103" s="1">
        <v>14.4</v>
      </c>
      <c r="H103" s="2">
        <f t="shared" si="1"/>
        <v>5</v>
      </c>
      <c r="J103" s="30">
        <v>33604</v>
      </c>
      <c r="K103" s="43">
        <v>9586.0390000000007</v>
      </c>
      <c r="L103" s="2">
        <v>-3.3131950690403797E-2</v>
      </c>
    </row>
    <row r="104" spans="1:12" ht="15" x14ac:dyDescent="0.25">
      <c r="A104" s="3">
        <v>15128</v>
      </c>
      <c r="B104" s="4">
        <v>0.12</v>
      </c>
      <c r="D104" s="1">
        <v>14.7</v>
      </c>
      <c r="H104" s="2">
        <f t="shared" si="1"/>
        <v>6</v>
      </c>
      <c r="J104" s="30">
        <v>33786</v>
      </c>
      <c r="K104" s="43">
        <v>9783.7445000000007</v>
      </c>
      <c r="L104" s="2">
        <v>-9.7039754242640407E-3</v>
      </c>
    </row>
    <row r="105" spans="1:12" ht="15" x14ac:dyDescent="0.25">
      <c r="A105" s="3">
        <v>15158</v>
      </c>
      <c r="B105" s="4">
        <v>0.12</v>
      </c>
      <c r="D105" s="1">
        <v>14.7</v>
      </c>
      <c r="H105" s="2">
        <f t="shared" si="1"/>
        <v>7</v>
      </c>
      <c r="J105" s="30">
        <v>33970</v>
      </c>
      <c r="K105" s="43">
        <v>9879.66</v>
      </c>
      <c r="L105" s="2">
        <v>5.5087240202915701E-3</v>
      </c>
    </row>
    <row r="106" spans="1:12" ht="15" x14ac:dyDescent="0.25">
      <c r="A106" s="3">
        <v>15189</v>
      </c>
      <c r="B106" s="4">
        <v>0.13</v>
      </c>
      <c r="D106" s="1">
        <v>14.9</v>
      </c>
      <c r="H106" s="2">
        <f t="shared" si="1"/>
        <v>8</v>
      </c>
      <c r="J106" s="30">
        <v>34151</v>
      </c>
      <c r="K106" s="43">
        <v>10023.344999999999</v>
      </c>
      <c r="L106" s="2">
        <v>8.5517576143807599E-3</v>
      </c>
    </row>
    <row r="107" spans="1:12" ht="15" x14ac:dyDescent="0.25">
      <c r="A107" s="3">
        <v>15220</v>
      </c>
      <c r="B107" s="4">
        <v>0.1</v>
      </c>
      <c r="D107" s="1">
        <v>15.1</v>
      </c>
      <c r="H107" s="2">
        <f t="shared" si="1"/>
        <v>9</v>
      </c>
      <c r="J107" s="30">
        <v>34335</v>
      </c>
      <c r="K107" s="43">
        <v>10257.986500000001</v>
      </c>
      <c r="L107" s="2">
        <v>1.25826757615766E-2</v>
      </c>
    </row>
    <row r="108" spans="1:12" ht="15" x14ac:dyDescent="0.25">
      <c r="A108" s="3">
        <v>15250</v>
      </c>
      <c r="B108" s="4">
        <v>0.09</v>
      </c>
      <c r="D108" s="1">
        <v>15.3</v>
      </c>
      <c r="H108" s="2">
        <f t="shared" si="1"/>
        <v>10</v>
      </c>
      <c r="J108" s="30">
        <v>34516</v>
      </c>
      <c r="K108" s="43">
        <v>10446.877</v>
      </c>
      <c r="L108" s="2">
        <v>1.08176031264602E-2</v>
      </c>
    </row>
    <row r="109" spans="1:12" ht="15" x14ac:dyDescent="0.25">
      <c r="A109" s="3">
        <v>15281</v>
      </c>
      <c r="B109" s="4">
        <v>0.28000000000000003</v>
      </c>
      <c r="D109" s="1">
        <v>15.4</v>
      </c>
      <c r="H109" s="2">
        <f t="shared" si="1"/>
        <v>11</v>
      </c>
      <c r="J109" s="30">
        <v>34700</v>
      </c>
      <c r="K109" s="43">
        <v>10559.371999999999</v>
      </c>
      <c r="L109" s="2">
        <v>1.26658570804139E-2</v>
      </c>
    </row>
    <row r="110" spans="1:12" ht="15" x14ac:dyDescent="0.25">
      <c r="A110" s="3">
        <v>15311</v>
      </c>
      <c r="B110" s="4">
        <v>0.33</v>
      </c>
      <c r="D110" s="1">
        <v>15.5</v>
      </c>
      <c r="H110" s="2">
        <f t="shared" si="1"/>
        <v>12</v>
      </c>
      <c r="J110" s="30">
        <v>34881</v>
      </c>
      <c r="K110" s="43">
        <v>10701.269</v>
      </c>
      <c r="L110" s="2">
        <v>1.16306428588402E-2</v>
      </c>
    </row>
    <row r="111" spans="1:12" ht="15" x14ac:dyDescent="0.25">
      <c r="A111" s="3">
        <v>15342</v>
      </c>
      <c r="B111" s="4">
        <v>0.27</v>
      </c>
      <c r="D111" s="1">
        <v>15.7</v>
      </c>
      <c r="H111" s="2">
        <f t="shared" si="1"/>
        <v>1</v>
      </c>
      <c r="J111" s="30">
        <v>35065</v>
      </c>
      <c r="K111" s="43">
        <v>10908.109</v>
      </c>
      <c r="L111" s="2">
        <v>7.6491484895484501E-3</v>
      </c>
    </row>
    <row r="112" spans="1:12" ht="15" x14ac:dyDescent="0.25">
      <c r="A112" s="3">
        <v>15373</v>
      </c>
      <c r="B112" s="4">
        <v>0.25</v>
      </c>
      <c r="D112" s="1">
        <v>15.8</v>
      </c>
      <c r="H112" s="2">
        <f t="shared" si="1"/>
        <v>2</v>
      </c>
      <c r="J112" s="30">
        <v>35247</v>
      </c>
      <c r="K112" s="43">
        <v>11154.5905</v>
      </c>
      <c r="L112" s="2">
        <v>1.2486522924838501E-2</v>
      </c>
    </row>
    <row r="113" spans="1:12" ht="15" x14ac:dyDescent="0.25">
      <c r="A113" s="3">
        <v>15401</v>
      </c>
      <c r="B113" s="4">
        <v>0.25</v>
      </c>
      <c r="D113" s="1">
        <v>16</v>
      </c>
      <c r="H113" s="2">
        <f t="shared" si="1"/>
        <v>3</v>
      </c>
      <c r="J113" s="30">
        <v>35431</v>
      </c>
      <c r="K113" s="43">
        <v>11378.361999999999</v>
      </c>
      <c r="L113" s="2">
        <v>2.2360809160046499E-2</v>
      </c>
    </row>
    <row r="114" spans="1:12" ht="15" x14ac:dyDescent="0.25">
      <c r="A114" s="3">
        <v>15432</v>
      </c>
      <c r="B114" s="4">
        <v>0.32</v>
      </c>
      <c r="D114" s="1">
        <v>16.100000000000001</v>
      </c>
      <c r="H114" s="2">
        <f t="shared" si="1"/>
        <v>4</v>
      </c>
      <c r="J114" s="30">
        <v>35612</v>
      </c>
      <c r="K114" s="43">
        <v>11665.514499999999</v>
      </c>
      <c r="L114" s="2">
        <v>3.40915014747818E-2</v>
      </c>
    </row>
    <row r="115" spans="1:12" ht="15" x14ac:dyDescent="0.25">
      <c r="A115" s="3">
        <v>15462</v>
      </c>
      <c r="B115" s="4">
        <v>0.37</v>
      </c>
      <c r="D115" s="1">
        <v>16.3</v>
      </c>
      <c r="H115" s="2">
        <f t="shared" si="1"/>
        <v>5</v>
      </c>
      <c r="J115" s="30">
        <v>35796</v>
      </c>
      <c r="K115" s="43">
        <v>11887.259</v>
      </c>
      <c r="L115" s="2">
        <v>3.3876057019016401E-2</v>
      </c>
    </row>
    <row r="116" spans="1:12" ht="15" x14ac:dyDescent="0.25">
      <c r="A116" s="3">
        <v>15493</v>
      </c>
      <c r="B116" s="4">
        <v>0.37</v>
      </c>
      <c r="D116" s="1">
        <v>16.3</v>
      </c>
      <c r="H116" s="2">
        <f t="shared" si="1"/>
        <v>6</v>
      </c>
      <c r="J116" s="30">
        <v>35977</v>
      </c>
      <c r="K116" s="43">
        <v>12189.307000000001</v>
      </c>
      <c r="L116" s="2">
        <v>3.6959080091080003E-2</v>
      </c>
    </row>
    <row r="117" spans="1:12" ht="15" x14ac:dyDescent="0.25">
      <c r="A117" s="3">
        <v>15523</v>
      </c>
      <c r="B117" s="4">
        <v>0.38</v>
      </c>
      <c r="D117" s="1">
        <v>16.399999999999999</v>
      </c>
      <c r="H117" s="2">
        <f t="shared" si="1"/>
        <v>7</v>
      </c>
      <c r="J117" s="30">
        <v>36161</v>
      </c>
      <c r="K117" s="43">
        <v>12450.9935</v>
      </c>
      <c r="L117" s="2">
        <v>3.8966558776534703E-2</v>
      </c>
    </row>
    <row r="118" spans="1:12" ht="15" x14ac:dyDescent="0.25">
      <c r="A118" s="3">
        <v>15554</v>
      </c>
      <c r="B118" s="4">
        <v>0.38</v>
      </c>
      <c r="D118" s="1">
        <v>16.5</v>
      </c>
      <c r="H118" s="2">
        <f t="shared" si="1"/>
        <v>8</v>
      </c>
      <c r="J118" s="30">
        <v>36342</v>
      </c>
      <c r="K118" s="43">
        <v>12769.989</v>
      </c>
      <c r="L118" s="2">
        <v>3.9622519590066602E-2</v>
      </c>
    </row>
    <row r="119" spans="1:12" ht="15" x14ac:dyDescent="0.25">
      <c r="A119" s="3">
        <v>15585</v>
      </c>
      <c r="B119" s="4">
        <v>0.38</v>
      </c>
      <c r="D119" s="1">
        <v>16.5</v>
      </c>
      <c r="H119" s="2">
        <f t="shared" si="1"/>
        <v>9</v>
      </c>
      <c r="J119" s="30">
        <v>36526</v>
      </c>
      <c r="K119" s="43">
        <v>13042.5105</v>
      </c>
      <c r="L119" s="2">
        <v>4.2736120286365399E-2</v>
      </c>
    </row>
    <row r="120" spans="1:12" ht="15" x14ac:dyDescent="0.25">
      <c r="A120" s="3">
        <v>15615</v>
      </c>
      <c r="B120" s="4">
        <v>0.38</v>
      </c>
      <c r="D120" s="1">
        <v>16.7</v>
      </c>
      <c r="H120" s="2">
        <f t="shared" si="1"/>
        <v>10</v>
      </c>
      <c r="J120" s="30">
        <v>36708</v>
      </c>
      <c r="K120" s="43">
        <v>13219.4625</v>
      </c>
      <c r="L120" s="2">
        <v>3.1332146839099899E-2</v>
      </c>
    </row>
    <row r="121" spans="1:12" ht="15" x14ac:dyDescent="0.25">
      <c r="A121" s="3">
        <v>15646</v>
      </c>
      <c r="B121" s="4">
        <v>0.38</v>
      </c>
      <c r="D121" s="1">
        <v>16.8</v>
      </c>
      <c r="H121" s="2">
        <f t="shared" si="1"/>
        <v>11</v>
      </c>
      <c r="J121" s="30">
        <v>36892</v>
      </c>
      <c r="K121" s="43">
        <v>13261.337</v>
      </c>
      <c r="L121" s="2">
        <v>1.3999501526244599E-2</v>
      </c>
    </row>
    <row r="122" spans="1:12" ht="15" x14ac:dyDescent="0.25">
      <c r="A122" s="3">
        <v>15676</v>
      </c>
      <c r="B122" s="4">
        <v>0.38</v>
      </c>
      <c r="D122" s="1">
        <v>16.899999999999999</v>
      </c>
      <c r="H122" s="2">
        <f t="shared" si="1"/>
        <v>12</v>
      </c>
      <c r="J122" s="30">
        <v>37073</v>
      </c>
      <c r="K122" s="43">
        <v>13262.8215</v>
      </c>
      <c r="L122" s="2">
        <v>-1.08324982741106E-2</v>
      </c>
    </row>
    <row r="123" spans="1:12" ht="15" x14ac:dyDescent="0.25">
      <c r="A123" s="3">
        <v>15707</v>
      </c>
      <c r="B123" s="4">
        <v>0.38</v>
      </c>
      <c r="D123" s="1">
        <v>16.899999999999999</v>
      </c>
      <c r="H123" s="2">
        <f t="shared" si="1"/>
        <v>1</v>
      </c>
      <c r="J123" s="30">
        <v>37257</v>
      </c>
      <c r="K123" s="43">
        <v>13437.576999999999</v>
      </c>
      <c r="L123" s="2">
        <v>-1.8094930391271202E-2</v>
      </c>
    </row>
    <row r="124" spans="1:12" ht="15" x14ac:dyDescent="0.25">
      <c r="A124" s="3">
        <v>15738</v>
      </c>
      <c r="B124" s="4">
        <v>0.38</v>
      </c>
      <c r="D124" s="1">
        <v>16.899999999999999</v>
      </c>
      <c r="H124" s="2">
        <f t="shared" si="1"/>
        <v>2</v>
      </c>
      <c r="J124" s="30">
        <v>37438</v>
      </c>
      <c r="K124" s="43">
        <v>13548.552</v>
      </c>
      <c r="L124" s="2">
        <v>-2.25511527624036E-2</v>
      </c>
    </row>
    <row r="125" spans="1:12" ht="15" x14ac:dyDescent="0.25">
      <c r="A125" s="3">
        <v>15766</v>
      </c>
      <c r="B125" s="4">
        <v>0.38</v>
      </c>
      <c r="D125" s="1">
        <v>17.2</v>
      </c>
      <c r="H125" s="2">
        <f t="shared" si="1"/>
        <v>3</v>
      </c>
      <c r="J125" s="30">
        <v>37622</v>
      </c>
      <c r="K125" s="43">
        <v>13692.897999999999</v>
      </c>
      <c r="L125" s="2">
        <v>-1.4401784468157401E-2</v>
      </c>
    </row>
    <row r="126" spans="1:12" ht="15" x14ac:dyDescent="0.25">
      <c r="A126" s="3">
        <v>15797</v>
      </c>
      <c r="B126" s="4">
        <v>0.38</v>
      </c>
      <c r="D126" s="1">
        <v>17.399999999999999</v>
      </c>
      <c r="H126" s="2">
        <f t="shared" si="1"/>
        <v>4</v>
      </c>
      <c r="J126" s="30">
        <v>37803</v>
      </c>
      <c r="K126" s="43">
        <v>14065.359</v>
      </c>
      <c r="L126" s="2">
        <v>1.25155165809456E-2</v>
      </c>
    </row>
    <row r="127" spans="1:12" ht="15" x14ac:dyDescent="0.25">
      <c r="A127" s="3">
        <v>15827</v>
      </c>
      <c r="B127" s="4">
        <v>0.38</v>
      </c>
      <c r="D127" s="1">
        <v>17.5</v>
      </c>
      <c r="H127" s="2">
        <f t="shared" si="1"/>
        <v>5</v>
      </c>
      <c r="J127" s="30">
        <v>37987</v>
      </c>
      <c r="K127" s="43">
        <v>14275.334999999999</v>
      </c>
      <c r="L127" s="2">
        <v>1.37525682725741E-2</v>
      </c>
    </row>
    <row r="128" spans="1:12" ht="15" x14ac:dyDescent="0.25">
      <c r="A128" s="3">
        <v>15858</v>
      </c>
      <c r="B128" s="4">
        <v>0.38</v>
      </c>
      <c r="D128" s="1">
        <v>17.5</v>
      </c>
      <c r="H128" s="2">
        <f t="shared" si="1"/>
        <v>6</v>
      </c>
      <c r="J128" s="30">
        <v>38169</v>
      </c>
      <c r="K128" s="43">
        <v>14537.43</v>
      </c>
      <c r="L128" s="2">
        <v>2.4219311846769301E-2</v>
      </c>
    </row>
    <row r="129" spans="1:12" ht="15" x14ac:dyDescent="0.25">
      <c r="A129" s="3">
        <v>15888</v>
      </c>
      <c r="B129" s="4">
        <v>0.38</v>
      </c>
      <c r="D129" s="1">
        <v>17.399999999999999</v>
      </c>
      <c r="H129" s="2">
        <f t="shared" si="1"/>
        <v>7</v>
      </c>
      <c r="J129" s="30">
        <v>38353</v>
      </c>
      <c r="K129" s="43">
        <v>14805.691999999999</v>
      </c>
      <c r="L129" s="2">
        <v>3.2012988118406603E-2</v>
      </c>
    </row>
    <row r="130" spans="1:12" ht="15" x14ac:dyDescent="0.25">
      <c r="A130" s="3">
        <v>15919</v>
      </c>
      <c r="B130" s="4">
        <v>0.38</v>
      </c>
      <c r="D130" s="1">
        <v>17.3</v>
      </c>
      <c r="H130" s="2">
        <f t="shared" si="1"/>
        <v>8</v>
      </c>
      <c r="J130" s="30">
        <v>38534</v>
      </c>
      <c r="K130" s="43">
        <v>15019.325500000001</v>
      </c>
      <c r="L130" s="2">
        <v>1.9136980063013499E-2</v>
      </c>
    </row>
    <row r="131" spans="1:12" ht="15" x14ac:dyDescent="0.25">
      <c r="A131" s="3">
        <v>15950</v>
      </c>
      <c r="B131" s="4">
        <v>0.38</v>
      </c>
      <c r="D131" s="1">
        <v>17.399999999999999</v>
      </c>
      <c r="H131" s="2">
        <f t="shared" si="1"/>
        <v>9</v>
      </c>
      <c r="J131" s="30">
        <v>38718</v>
      </c>
      <c r="K131" s="43">
        <v>15284.8655</v>
      </c>
      <c r="L131" s="2">
        <v>2.2942687524798399E-2</v>
      </c>
    </row>
    <row r="132" spans="1:12" ht="15" x14ac:dyDescent="0.25">
      <c r="A132" s="3">
        <v>15980</v>
      </c>
      <c r="B132" s="4">
        <v>0.38</v>
      </c>
      <c r="D132" s="1">
        <v>17.399999999999999</v>
      </c>
      <c r="H132" s="2">
        <f t="shared" si="1"/>
        <v>10</v>
      </c>
      <c r="J132" s="30">
        <v>38899</v>
      </c>
      <c r="K132" s="43">
        <v>15391.647999999999</v>
      </c>
      <c r="L132" s="2">
        <v>1.1936807528458699E-2</v>
      </c>
    </row>
    <row r="133" spans="1:12" ht="15" x14ac:dyDescent="0.25">
      <c r="A133" s="3">
        <v>16011</v>
      </c>
      <c r="B133" s="4">
        <v>0.38</v>
      </c>
      <c r="D133" s="1">
        <v>17.399999999999999</v>
      </c>
      <c r="H133" s="2">
        <f t="shared" si="1"/>
        <v>11</v>
      </c>
      <c r="J133" s="30">
        <v>39083</v>
      </c>
      <c r="K133" s="43">
        <v>15537.7065</v>
      </c>
      <c r="L133" s="2">
        <v>3.5278867740391501E-3</v>
      </c>
    </row>
    <row r="134" spans="1:12" ht="15" x14ac:dyDescent="0.25">
      <c r="A134" s="3">
        <v>16041</v>
      </c>
      <c r="B134" s="4">
        <v>0.38</v>
      </c>
      <c r="D134" s="1">
        <v>17.399999999999999</v>
      </c>
      <c r="H134" s="2">
        <f t="shared" si="1"/>
        <v>12</v>
      </c>
      <c r="J134" s="30">
        <v>39264</v>
      </c>
      <c r="K134" s="43">
        <v>15714.352500000001</v>
      </c>
      <c r="L134" s="2">
        <v>1.0941044371168801E-3</v>
      </c>
    </row>
    <row r="135" spans="1:12" ht="15" x14ac:dyDescent="0.25">
      <c r="A135" s="3">
        <v>16072</v>
      </c>
      <c r="B135" s="4">
        <v>0.38</v>
      </c>
      <c r="D135" s="1">
        <v>17.399999999999999</v>
      </c>
      <c r="H135" s="2">
        <f t="shared" si="1"/>
        <v>1</v>
      </c>
      <c r="J135" s="30">
        <v>39448</v>
      </c>
      <c r="K135" s="43">
        <v>15711.845499999999</v>
      </c>
      <c r="L135" s="2">
        <v>-1.63701702104255E-2</v>
      </c>
    </row>
    <row r="136" spans="1:12" ht="15" x14ac:dyDescent="0.25">
      <c r="A136" s="3">
        <v>16103</v>
      </c>
      <c r="B136" s="4">
        <v>0.38</v>
      </c>
      <c r="D136" s="1">
        <v>17.399999999999999</v>
      </c>
      <c r="H136" s="2">
        <f t="shared" si="1"/>
        <v>2</v>
      </c>
      <c r="J136" s="30">
        <v>39630</v>
      </c>
      <c r="K136" s="43">
        <v>15497.529500000001</v>
      </c>
      <c r="L136" s="2">
        <v>-3.6245676978975197E-2</v>
      </c>
    </row>
    <row r="137" spans="1:12" ht="15" x14ac:dyDescent="0.25">
      <c r="A137" s="3">
        <v>16132</v>
      </c>
      <c r="B137" s="4">
        <v>0.38</v>
      </c>
      <c r="D137" s="1">
        <v>17.399999999999999</v>
      </c>
      <c r="H137" s="2">
        <f t="shared" si="1"/>
        <v>3</v>
      </c>
      <c r="J137" s="30">
        <v>39814</v>
      </c>
      <c r="K137" s="43">
        <v>15145.0285</v>
      </c>
      <c r="L137" s="2">
        <v>-6.8626786148671598E-2</v>
      </c>
    </row>
    <row r="138" spans="1:12" ht="15" x14ac:dyDescent="0.25">
      <c r="A138" s="3">
        <v>16163</v>
      </c>
      <c r="B138" s="4">
        <v>0.38</v>
      </c>
      <c r="D138" s="1">
        <v>17.5</v>
      </c>
      <c r="H138" s="2">
        <f t="shared" si="1"/>
        <v>4</v>
      </c>
      <c r="J138" s="30">
        <v>39995</v>
      </c>
      <c r="K138" s="43">
        <v>15272.64</v>
      </c>
      <c r="L138" s="2">
        <v>-7.13858966713357E-2</v>
      </c>
    </row>
    <row r="139" spans="1:12" ht="15" x14ac:dyDescent="0.25">
      <c r="A139" s="3">
        <v>16193</v>
      </c>
      <c r="B139" s="4">
        <v>0.38</v>
      </c>
      <c r="D139" s="1">
        <v>17.5</v>
      </c>
      <c r="H139" s="2">
        <f t="shared" si="1"/>
        <v>5</v>
      </c>
      <c r="J139" s="30">
        <v>40179</v>
      </c>
      <c r="K139" s="43">
        <v>15486.210999999999</v>
      </c>
      <c r="L139" s="2">
        <v>-5.66331126845157E-2</v>
      </c>
    </row>
    <row r="140" spans="1:12" ht="15" x14ac:dyDescent="0.25">
      <c r="A140" s="3">
        <v>16224</v>
      </c>
      <c r="B140" s="4">
        <v>0.38</v>
      </c>
      <c r="D140" s="1">
        <v>17.600000000000001</v>
      </c>
      <c r="H140" s="2">
        <f t="shared" si="1"/>
        <v>6</v>
      </c>
      <c r="J140" s="30">
        <v>40360</v>
      </c>
      <c r="K140" s="43">
        <v>15711.296</v>
      </c>
      <c r="L140" s="2">
        <v>-2.7956388678593E-2</v>
      </c>
    </row>
    <row r="141" spans="1:12" ht="15" x14ac:dyDescent="0.25">
      <c r="A141" s="3">
        <v>16254</v>
      </c>
      <c r="B141" s="4">
        <v>0.38</v>
      </c>
      <c r="D141" s="1">
        <v>17.7</v>
      </c>
      <c r="H141" s="2">
        <f t="shared" si="1"/>
        <v>7</v>
      </c>
      <c r="J141" s="30">
        <v>40544</v>
      </c>
      <c r="K141" s="43">
        <v>15768.924999999999</v>
      </c>
      <c r="L141" s="2">
        <v>-1.2623030379828001E-3</v>
      </c>
    </row>
    <row r="142" spans="1:12" ht="15" x14ac:dyDescent="0.25">
      <c r="A142" s="3">
        <v>16285</v>
      </c>
      <c r="B142" s="4">
        <v>0.38</v>
      </c>
      <c r="D142" s="1">
        <v>17.7</v>
      </c>
      <c r="H142" s="2">
        <f t="shared" si="1"/>
        <v>8</v>
      </c>
      <c r="J142" s="30">
        <v>40725</v>
      </c>
      <c r="K142" s="43">
        <v>15912.4035</v>
      </c>
      <c r="L142" s="2">
        <v>-2.3393650431717799E-3</v>
      </c>
    </row>
    <row r="143" spans="1:12" ht="15" x14ac:dyDescent="0.25">
      <c r="A143" s="3">
        <v>16316</v>
      </c>
      <c r="B143" s="4">
        <v>0.38</v>
      </c>
      <c r="D143" s="1">
        <v>17.7</v>
      </c>
      <c r="H143" s="2">
        <f t="shared" si="1"/>
        <v>9</v>
      </c>
      <c r="J143" s="30">
        <v>40909</v>
      </c>
      <c r="K143" s="43">
        <v>16164.112499999999</v>
      </c>
      <c r="L143" s="2">
        <v>-5.4030846753860796E-4</v>
      </c>
    </row>
    <row r="144" spans="1:12" ht="15" x14ac:dyDescent="0.25">
      <c r="A144" s="3">
        <v>16346</v>
      </c>
      <c r="B144" s="4">
        <v>0.38</v>
      </c>
      <c r="D144" s="1">
        <v>17.7</v>
      </c>
      <c r="H144" s="2">
        <f t="shared" ref="H144:H207" si="2">MONTH(A144)</f>
        <v>10</v>
      </c>
      <c r="J144" s="30">
        <v>41091</v>
      </c>
      <c r="K144" s="43">
        <v>16229.9025</v>
      </c>
      <c r="L144" s="2">
        <v>-1.0597135402203899E-2</v>
      </c>
    </row>
    <row r="145" spans="1:12" ht="15" x14ac:dyDescent="0.25">
      <c r="A145" s="3">
        <v>16377</v>
      </c>
      <c r="B145" s="4">
        <v>0.38</v>
      </c>
      <c r="D145" s="1">
        <v>17.7</v>
      </c>
      <c r="H145" s="2">
        <f t="shared" si="2"/>
        <v>11</v>
      </c>
      <c r="J145" s="30">
        <v>41275</v>
      </c>
      <c r="K145" s="43">
        <v>16393.072</v>
      </c>
      <c r="L145" s="2">
        <v>-3.5005771107616802E-3</v>
      </c>
    </row>
    <row r="146" spans="1:12" ht="15" x14ac:dyDescent="0.25">
      <c r="A146" s="3">
        <v>16407</v>
      </c>
      <c r="B146" s="4">
        <v>0.38</v>
      </c>
      <c r="D146" s="1">
        <v>17.8</v>
      </c>
      <c r="H146" s="2">
        <f t="shared" si="2"/>
        <v>12</v>
      </c>
      <c r="J146" s="30">
        <v>41456</v>
      </c>
      <c r="K146" s="43">
        <v>16597.667000000001</v>
      </c>
      <c r="L146" s="2">
        <v>-2.7269132275797902E-4</v>
      </c>
    </row>
    <row r="147" spans="1:12" ht="15" x14ac:dyDescent="0.25">
      <c r="A147" s="3">
        <v>16438</v>
      </c>
      <c r="B147" s="4">
        <v>0.38</v>
      </c>
      <c r="D147" s="1">
        <v>17.8</v>
      </c>
      <c r="H147" s="2">
        <f t="shared" si="2"/>
        <v>1</v>
      </c>
      <c r="J147" s="30">
        <v>41640</v>
      </c>
      <c r="K147" s="43">
        <v>16725.9035</v>
      </c>
      <c r="L147" s="2">
        <v>-8.3067515722881104E-3</v>
      </c>
    </row>
    <row r="148" spans="1:12" ht="15" x14ac:dyDescent="0.25">
      <c r="A148" s="3">
        <v>16469</v>
      </c>
      <c r="B148" s="4">
        <v>0.38</v>
      </c>
      <c r="D148" s="1">
        <v>17.8</v>
      </c>
      <c r="H148" s="2">
        <f t="shared" si="2"/>
        <v>2</v>
      </c>
      <c r="J148" s="30">
        <v>41821</v>
      </c>
      <c r="K148" s="43">
        <v>17073.7585</v>
      </c>
      <c r="L148" s="2">
        <v>9.0329837669607099E-3</v>
      </c>
    </row>
    <row r="149" spans="1:12" ht="15" x14ac:dyDescent="0.25">
      <c r="A149" s="3">
        <v>16497</v>
      </c>
      <c r="B149" s="4">
        <v>0.38</v>
      </c>
      <c r="D149" s="1">
        <v>17.8</v>
      </c>
      <c r="H149" s="2">
        <f t="shared" si="2"/>
        <v>3</v>
      </c>
      <c r="J149" s="30">
        <v>42005</v>
      </c>
      <c r="K149" s="43">
        <v>17325.886500000001</v>
      </c>
      <c r="L149" s="2">
        <v>1.35596885207629E-2</v>
      </c>
    </row>
    <row r="150" spans="1:12" ht="15" x14ac:dyDescent="0.25">
      <c r="A150" s="3">
        <v>16528</v>
      </c>
      <c r="B150" s="4">
        <v>0.38</v>
      </c>
      <c r="D150" s="1">
        <v>17.8</v>
      </c>
      <c r="H150" s="2">
        <f t="shared" si="2"/>
        <v>4</v>
      </c>
      <c r="J150" s="30">
        <v>42186</v>
      </c>
      <c r="K150" s="43">
        <v>17447.513500000001</v>
      </c>
      <c r="L150" s="2">
        <v>8.2995735928079704E-3</v>
      </c>
    </row>
    <row r="151" spans="1:12" ht="15" x14ac:dyDescent="0.25">
      <c r="A151" s="3">
        <v>16558</v>
      </c>
      <c r="B151" s="4">
        <v>0.38</v>
      </c>
      <c r="D151" s="1">
        <v>17.899999999999999</v>
      </c>
      <c r="H151" s="2">
        <f t="shared" si="2"/>
        <v>5</v>
      </c>
      <c r="J151" s="30">
        <v>42370</v>
      </c>
      <c r="K151" s="43">
        <v>17572.93</v>
      </c>
      <c r="L151" s="2">
        <v>8.2409868294153199E-3</v>
      </c>
    </row>
    <row r="152" spans="1:12" ht="15" x14ac:dyDescent="0.25">
      <c r="A152" s="3">
        <v>16589</v>
      </c>
      <c r="B152" s="4">
        <v>0.38</v>
      </c>
      <c r="D152" s="1">
        <v>18.100000000000001</v>
      </c>
      <c r="H152" s="2">
        <f t="shared" si="2"/>
        <v>6</v>
      </c>
      <c r="J152" s="30">
        <v>42552</v>
      </c>
      <c r="K152" s="43">
        <v>17745.445</v>
      </c>
      <c r="L152" s="2">
        <v>-2.88010671766337E-3</v>
      </c>
    </row>
    <row r="153" spans="1:12" ht="15" x14ac:dyDescent="0.25">
      <c r="A153" s="3">
        <v>16619</v>
      </c>
      <c r="B153" s="4">
        <v>0.38</v>
      </c>
      <c r="D153" s="1">
        <v>18.100000000000001</v>
      </c>
      <c r="H153" s="2">
        <f t="shared" si="2"/>
        <v>7</v>
      </c>
      <c r="J153" s="30">
        <v>42736</v>
      </c>
      <c r="K153" s="43">
        <v>17929.086500000001</v>
      </c>
      <c r="L153" s="2">
        <v>-6.5263265347486098E-3</v>
      </c>
    </row>
    <row r="154" spans="1:12" ht="15" x14ac:dyDescent="0.25">
      <c r="A154" s="3">
        <v>16650</v>
      </c>
      <c r="B154" s="4">
        <v>0.38</v>
      </c>
      <c r="D154" s="1">
        <v>18.100000000000001</v>
      </c>
      <c r="H154" s="2">
        <f t="shared" si="2"/>
        <v>8</v>
      </c>
      <c r="J154" s="30">
        <v>42917</v>
      </c>
      <c r="K154" s="43">
        <v>18172.300500000001</v>
      </c>
      <c r="L154" s="2">
        <v>5.9420445774627196E-4</v>
      </c>
    </row>
    <row r="155" spans="1:12" x14ac:dyDescent="0.2">
      <c r="A155" s="3">
        <v>16681</v>
      </c>
      <c r="B155" s="4">
        <v>0.38</v>
      </c>
      <c r="D155" s="1">
        <v>18.100000000000001</v>
      </c>
      <c r="H155" s="2">
        <f t="shared" si="2"/>
        <v>9</v>
      </c>
    </row>
    <row r="156" spans="1:12" x14ac:dyDescent="0.2">
      <c r="A156" s="3">
        <v>16711</v>
      </c>
      <c r="B156" s="4">
        <v>0.38</v>
      </c>
      <c r="D156" s="1">
        <v>18.100000000000001</v>
      </c>
      <c r="H156" s="2">
        <f t="shared" si="2"/>
        <v>10</v>
      </c>
    </row>
    <row r="157" spans="1:12" x14ac:dyDescent="0.2">
      <c r="A157" s="3">
        <v>16742</v>
      </c>
      <c r="B157" s="4">
        <v>0.38</v>
      </c>
      <c r="D157" s="1">
        <v>18.100000000000001</v>
      </c>
      <c r="H157" s="2">
        <f t="shared" si="2"/>
        <v>11</v>
      </c>
    </row>
    <row r="158" spans="1:12" x14ac:dyDescent="0.2">
      <c r="A158" s="3">
        <v>16772</v>
      </c>
      <c r="B158" s="4">
        <v>0.38</v>
      </c>
      <c r="D158" s="1">
        <v>18.2</v>
      </c>
      <c r="H158" s="2">
        <f t="shared" si="2"/>
        <v>12</v>
      </c>
    </row>
    <row r="159" spans="1:12" x14ac:dyDescent="0.2">
      <c r="A159" s="3">
        <v>16803</v>
      </c>
      <c r="B159" s="4">
        <v>0.38</v>
      </c>
      <c r="D159" s="1">
        <v>18.2</v>
      </c>
      <c r="H159" s="2">
        <f t="shared" si="2"/>
        <v>1</v>
      </c>
    </row>
    <row r="160" spans="1:12" x14ac:dyDescent="0.2">
      <c r="A160" s="3">
        <v>16834</v>
      </c>
      <c r="B160" s="4">
        <v>0.38</v>
      </c>
      <c r="D160" s="1">
        <v>18.100000000000001</v>
      </c>
      <c r="H160" s="2">
        <f t="shared" si="2"/>
        <v>2</v>
      </c>
    </row>
    <row r="161" spans="1:8" x14ac:dyDescent="0.2">
      <c r="A161" s="3">
        <v>16862</v>
      </c>
      <c r="B161" s="4">
        <v>0.38</v>
      </c>
      <c r="D161" s="1">
        <v>18.3</v>
      </c>
      <c r="H161" s="2">
        <f t="shared" si="2"/>
        <v>3</v>
      </c>
    </row>
    <row r="162" spans="1:8" x14ac:dyDescent="0.2">
      <c r="A162" s="3">
        <v>16893</v>
      </c>
      <c r="B162" s="4">
        <v>0.38</v>
      </c>
      <c r="D162" s="1">
        <v>18.399999999999999</v>
      </c>
      <c r="H162" s="2">
        <f t="shared" si="2"/>
        <v>4</v>
      </c>
    </row>
    <row r="163" spans="1:8" x14ac:dyDescent="0.2">
      <c r="A163" s="3">
        <v>16923</v>
      </c>
      <c r="B163" s="4">
        <v>0.38</v>
      </c>
      <c r="D163" s="1">
        <v>18.5</v>
      </c>
      <c r="H163" s="2">
        <f t="shared" si="2"/>
        <v>5</v>
      </c>
    </row>
    <row r="164" spans="1:8" x14ac:dyDescent="0.2">
      <c r="A164" s="3">
        <v>16954</v>
      </c>
      <c r="B164" s="4">
        <v>0.38</v>
      </c>
      <c r="D164" s="1">
        <v>18.7</v>
      </c>
      <c r="H164" s="2">
        <f t="shared" si="2"/>
        <v>6</v>
      </c>
    </row>
    <row r="165" spans="1:8" x14ac:dyDescent="0.2">
      <c r="A165" s="3">
        <v>16984</v>
      </c>
      <c r="B165" s="4">
        <v>0.38</v>
      </c>
      <c r="D165" s="1">
        <v>19.8</v>
      </c>
      <c r="H165" s="2">
        <f t="shared" si="2"/>
        <v>7</v>
      </c>
    </row>
    <row r="166" spans="1:8" x14ac:dyDescent="0.2">
      <c r="A166" s="3">
        <v>17015</v>
      </c>
      <c r="B166" s="4">
        <v>0.38</v>
      </c>
      <c r="D166" s="1">
        <v>20.2</v>
      </c>
      <c r="H166" s="2">
        <f t="shared" si="2"/>
        <v>8</v>
      </c>
    </row>
    <row r="167" spans="1:8" x14ac:dyDescent="0.2">
      <c r="A167" s="3">
        <v>17046</v>
      </c>
      <c r="B167" s="4">
        <v>0.38</v>
      </c>
      <c r="D167" s="1">
        <v>20.399999999999999</v>
      </c>
      <c r="H167" s="2">
        <f t="shared" si="2"/>
        <v>9</v>
      </c>
    </row>
    <row r="168" spans="1:8" x14ac:dyDescent="0.2">
      <c r="A168" s="3">
        <v>17076</v>
      </c>
      <c r="B168" s="4">
        <v>0.38</v>
      </c>
      <c r="D168" s="1">
        <v>20.8</v>
      </c>
      <c r="H168" s="2">
        <f t="shared" si="2"/>
        <v>10</v>
      </c>
    </row>
    <row r="169" spans="1:8" x14ac:dyDescent="0.2">
      <c r="A169" s="3">
        <v>17107</v>
      </c>
      <c r="B169" s="4">
        <v>0.38</v>
      </c>
      <c r="D169" s="1">
        <v>21.3</v>
      </c>
      <c r="H169" s="2">
        <f t="shared" si="2"/>
        <v>11</v>
      </c>
    </row>
    <row r="170" spans="1:8" x14ac:dyDescent="0.2">
      <c r="A170" s="3">
        <v>17137</v>
      </c>
      <c r="B170" s="4">
        <v>0.38</v>
      </c>
      <c r="D170" s="1">
        <v>21.5</v>
      </c>
      <c r="H170" s="2">
        <f t="shared" si="2"/>
        <v>12</v>
      </c>
    </row>
    <row r="171" spans="1:8" x14ac:dyDescent="0.2">
      <c r="A171" s="3">
        <v>17168</v>
      </c>
      <c r="B171" s="4">
        <v>0.38</v>
      </c>
      <c r="D171" s="1">
        <v>21.5</v>
      </c>
      <c r="H171" s="2">
        <f t="shared" si="2"/>
        <v>1</v>
      </c>
    </row>
    <row r="172" spans="1:8" x14ac:dyDescent="0.2">
      <c r="A172" s="3">
        <v>17199</v>
      </c>
      <c r="B172" s="4">
        <v>0.38</v>
      </c>
      <c r="D172" s="1">
        <v>21.5</v>
      </c>
      <c r="H172" s="2">
        <f t="shared" si="2"/>
        <v>2</v>
      </c>
    </row>
    <row r="173" spans="1:8" x14ac:dyDescent="0.2">
      <c r="A173" s="3">
        <v>17227</v>
      </c>
      <c r="B173" s="4">
        <v>0.38</v>
      </c>
      <c r="D173" s="1">
        <v>21.9</v>
      </c>
      <c r="H173" s="2">
        <f t="shared" si="2"/>
        <v>3</v>
      </c>
    </row>
    <row r="174" spans="1:8" x14ac:dyDescent="0.2">
      <c r="A174" s="3">
        <v>17258</v>
      </c>
      <c r="B174" s="4">
        <v>0.38</v>
      </c>
      <c r="D174" s="1">
        <v>21.9</v>
      </c>
      <c r="H174" s="2">
        <f t="shared" si="2"/>
        <v>4</v>
      </c>
    </row>
    <row r="175" spans="1:8" x14ac:dyDescent="0.2">
      <c r="A175" s="3">
        <v>17288</v>
      </c>
      <c r="B175" s="4">
        <v>0.38</v>
      </c>
      <c r="D175" s="1">
        <v>21.9</v>
      </c>
      <c r="H175" s="2">
        <f t="shared" si="2"/>
        <v>5</v>
      </c>
    </row>
    <row r="176" spans="1:8" x14ac:dyDescent="0.2">
      <c r="A176" s="3">
        <v>17319</v>
      </c>
      <c r="B176" s="4">
        <v>0.38</v>
      </c>
      <c r="D176" s="1">
        <v>22</v>
      </c>
      <c r="H176" s="2">
        <f t="shared" si="2"/>
        <v>6</v>
      </c>
    </row>
    <row r="177" spans="1:8" x14ac:dyDescent="0.2">
      <c r="A177" s="3">
        <v>17349</v>
      </c>
      <c r="B177" s="4">
        <v>0.66</v>
      </c>
      <c r="D177" s="1">
        <v>22.2</v>
      </c>
      <c r="H177" s="2">
        <f t="shared" si="2"/>
        <v>7</v>
      </c>
    </row>
    <row r="178" spans="1:8" x14ac:dyDescent="0.2">
      <c r="A178" s="3">
        <v>17380</v>
      </c>
      <c r="B178" s="4">
        <v>0.75</v>
      </c>
      <c r="D178" s="1">
        <v>22.5</v>
      </c>
      <c r="H178" s="2">
        <f t="shared" si="2"/>
        <v>8</v>
      </c>
    </row>
    <row r="179" spans="1:8" x14ac:dyDescent="0.2">
      <c r="A179" s="3">
        <v>17411</v>
      </c>
      <c r="B179" s="4">
        <v>0.8</v>
      </c>
      <c r="D179" s="1">
        <v>23</v>
      </c>
      <c r="H179" s="2">
        <f t="shared" si="2"/>
        <v>9</v>
      </c>
    </row>
    <row r="180" spans="1:8" x14ac:dyDescent="0.2">
      <c r="A180" s="3">
        <v>17441</v>
      </c>
      <c r="B180" s="4">
        <v>0.85</v>
      </c>
      <c r="D180" s="1">
        <v>23</v>
      </c>
      <c r="H180" s="2">
        <f t="shared" si="2"/>
        <v>10</v>
      </c>
    </row>
    <row r="181" spans="1:8" x14ac:dyDescent="0.2">
      <c r="A181" s="3">
        <v>17472</v>
      </c>
      <c r="B181" s="4">
        <v>0.92</v>
      </c>
      <c r="D181" s="1">
        <v>23.1</v>
      </c>
      <c r="H181" s="2">
        <f t="shared" si="2"/>
        <v>11</v>
      </c>
    </row>
    <row r="182" spans="1:8" x14ac:dyDescent="0.2">
      <c r="A182" s="3">
        <v>17502</v>
      </c>
      <c r="B182" s="4">
        <v>0.95</v>
      </c>
      <c r="D182" s="1">
        <v>23.4</v>
      </c>
      <c r="H182" s="2">
        <f t="shared" si="2"/>
        <v>12</v>
      </c>
    </row>
    <row r="183" spans="1:8" x14ac:dyDescent="0.2">
      <c r="A183" s="3">
        <v>17533</v>
      </c>
      <c r="B183" s="4">
        <v>0.97</v>
      </c>
      <c r="D183" s="1">
        <v>23.7</v>
      </c>
      <c r="H183" s="2">
        <f t="shared" si="2"/>
        <v>1</v>
      </c>
    </row>
    <row r="184" spans="1:8" x14ac:dyDescent="0.2">
      <c r="A184" s="3">
        <v>17564</v>
      </c>
      <c r="B184" s="4">
        <v>1</v>
      </c>
      <c r="D184" s="1">
        <v>23.5</v>
      </c>
      <c r="H184" s="2">
        <f t="shared" si="2"/>
        <v>2</v>
      </c>
    </row>
    <row r="185" spans="1:8" x14ac:dyDescent="0.2">
      <c r="A185" s="3">
        <v>17593</v>
      </c>
      <c r="B185" s="4">
        <v>1</v>
      </c>
      <c r="D185" s="1">
        <v>23.4</v>
      </c>
      <c r="H185" s="2">
        <f t="shared" si="2"/>
        <v>3</v>
      </c>
    </row>
    <row r="186" spans="1:8" x14ac:dyDescent="0.2">
      <c r="A186" s="3">
        <v>17624</v>
      </c>
      <c r="B186" s="4">
        <v>1</v>
      </c>
      <c r="D186" s="1">
        <v>23.8</v>
      </c>
      <c r="H186" s="2">
        <f t="shared" si="2"/>
        <v>4</v>
      </c>
    </row>
    <row r="187" spans="1:8" x14ac:dyDescent="0.2">
      <c r="A187" s="3">
        <v>17654</v>
      </c>
      <c r="B187" s="4">
        <v>1</v>
      </c>
      <c r="D187" s="1">
        <v>23.9</v>
      </c>
      <c r="H187" s="2">
        <f t="shared" si="2"/>
        <v>5</v>
      </c>
    </row>
    <row r="188" spans="1:8" x14ac:dyDescent="0.2">
      <c r="A188" s="3">
        <v>17685</v>
      </c>
      <c r="B188" s="4">
        <v>1</v>
      </c>
      <c r="D188" s="1">
        <v>24.1</v>
      </c>
      <c r="H188" s="2">
        <f t="shared" si="2"/>
        <v>6</v>
      </c>
    </row>
    <row r="189" spans="1:8" x14ac:dyDescent="0.2">
      <c r="A189" s="3">
        <v>17715</v>
      </c>
      <c r="B189" s="4">
        <v>1</v>
      </c>
      <c r="D189" s="1">
        <v>24.4</v>
      </c>
      <c r="H189" s="2">
        <f t="shared" si="2"/>
        <v>7</v>
      </c>
    </row>
    <row r="190" spans="1:8" x14ac:dyDescent="0.2">
      <c r="A190" s="3">
        <v>17746</v>
      </c>
      <c r="B190" s="4">
        <v>1.06</v>
      </c>
      <c r="D190" s="1">
        <v>24.5</v>
      </c>
      <c r="H190" s="2">
        <f t="shared" si="2"/>
        <v>8</v>
      </c>
    </row>
    <row r="191" spans="1:8" x14ac:dyDescent="0.2">
      <c r="A191" s="3">
        <v>17777</v>
      </c>
      <c r="B191" s="4">
        <v>1.0900000000000001</v>
      </c>
      <c r="D191" s="1">
        <v>24.5</v>
      </c>
      <c r="H191" s="2">
        <f t="shared" si="2"/>
        <v>9</v>
      </c>
    </row>
    <row r="192" spans="1:8" x14ac:dyDescent="0.2">
      <c r="A192" s="3">
        <v>17807</v>
      </c>
      <c r="B192" s="4">
        <v>1.1200000000000001</v>
      </c>
      <c r="D192" s="1">
        <v>24.4</v>
      </c>
      <c r="H192" s="2">
        <f t="shared" si="2"/>
        <v>10</v>
      </c>
    </row>
    <row r="193" spans="1:8" x14ac:dyDescent="0.2">
      <c r="A193" s="3">
        <v>17838</v>
      </c>
      <c r="B193" s="4">
        <v>1.1399999999999999</v>
      </c>
      <c r="D193" s="1">
        <v>24.2</v>
      </c>
      <c r="H193" s="2">
        <f t="shared" si="2"/>
        <v>11</v>
      </c>
    </row>
    <row r="194" spans="1:8" x14ac:dyDescent="0.2">
      <c r="A194" s="3">
        <v>17868</v>
      </c>
      <c r="B194" s="4">
        <v>1.1599999999999999</v>
      </c>
      <c r="D194" s="1">
        <v>24.1</v>
      </c>
      <c r="H194" s="2">
        <f t="shared" si="2"/>
        <v>12</v>
      </c>
    </row>
    <row r="195" spans="1:8" x14ac:dyDescent="0.2">
      <c r="A195" s="3">
        <v>17899</v>
      </c>
      <c r="B195" s="4">
        <v>1.17</v>
      </c>
      <c r="D195" s="1">
        <v>24</v>
      </c>
      <c r="H195" s="2">
        <f t="shared" si="2"/>
        <v>1</v>
      </c>
    </row>
    <row r="196" spans="1:8" x14ac:dyDescent="0.2">
      <c r="A196" s="3">
        <v>17930</v>
      </c>
      <c r="B196" s="4">
        <v>1.17</v>
      </c>
      <c r="D196" s="1">
        <v>23.8</v>
      </c>
      <c r="H196" s="2">
        <f t="shared" si="2"/>
        <v>2</v>
      </c>
    </row>
    <row r="197" spans="1:8" x14ac:dyDescent="0.2">
      <c r="A197" s="3">
        <v>17958</v>
      </c>
      <c r="B197" s="4">
        <v>1.17</v>
      </c>
      <c r="D197" s="1">
        <v>23.8</v>
      </c>
      <c r="H197" s="2">
        <f t="shared" si="2"/>
        <v>3</v>
      </c>
    </row>
    <row r="198" spans="1:8" x14ac:dyDescent="0.2">
      <c r="A198" s="3">
        <v>17989</v>
      </c>
      <c r="B198" s="4">
        <v>1.17</v>
      </c>
      <c r="D198" s="1">
        <v>23.9</v>
      </c>
      <c r="H198" s="2">
        <f t="shared" si="2"/>
        <v>4</v>
      </c>
    </row>
    <row r="199" spans="1:8" x14ac:dyDescent="0.2">
      <c r="A199" s="3">
        <v>18019</v>
      </c>
      <c r="B199" s="4">
        <v>1.17</v>
      </c>
      <c r="D199" s="1">
        <v>23.8</v>
      </c>
      <c r="H199" s="2">
        <f t="shared" si="2"/>
        <v>5</v>
      </c>
    </row>
    <row r="200" spans="1:8" x14ac:dyDescent="0.2">
      <c r="A200" s="3">
        <v>18050</v>
      </c>
      <c r="B200" s="4">
        <v>1.17</v>
      </c>
      <c r="D200" s="1">
        <v>23.9</v>
      </c>
      <c r="H200" s="2">
        <f t="shared" si="2"/>
        <v>6</v>
      </c>
    </row>
    <row r="201" spans="1:8" x14ac:dyDescent="0.2">
      <c r="A201" s="3">
        <v>18080</v>
      </c>
      <c r="B201" s="4">
        <v>1.02</v>
      </c>
      <c r="D201" s="1">
        <v>23.7</v>
      </c>
      <c r="H201" s="2">
        <f t="shared" si="2"/>
        <v>7</v>
      </c>
    </row>
    <row r="202" spans="1:8" x14ac:dyDescent="0.2">
      <c r="A202" s="3">
        <v>18111</v>
      </c>
      <c r="B202" s="4">
        <v>1.04</v>
      </c>
      <c r="D202" s="1">
        <v>23.8</v>
      </c>
      <c r="H202" s="2">
        <f t="shared" si="2"/>
        <v>8</v>
      </c>
    </row>
    <row r="203" spans="1:8" x14ac:dyDescent="0.2">
      <c r="A203" s="3">
        <v>18142</v>
      </c>
      <c r="B203" s="4">
        <v>1.07</v>
      </c>
      <c r="D203" s="1">
        <v>23.9</v>
      </c>
      <c r="H203" s="2">
        <f t="shared" si="2"/>
        <v>9</v>
      </c>
    </row>
    <row r="204" spans="1:8" x14ac:dyDescent="0.2">
      <c r="A204" s="3">
        <v>18172</v>
      </c>
      <c r="B204" s="4">
        <v>1.05</v>
      </c>
      <c r="D204" s="1">
        <v>23.7</v>
      </c>
      <c r="H204" s="2">
        <f t="shared" si="2"/>
        <v>10</v>
      </c>
    </row>
    <row r="205" spans="1:8" x14ac:dyDescent="0.2">
      <c r="A205" s="3">
        <v>18203</v>
      </c>
      <c r="B205" s="4">
        <v>1.08</v>
      </c>
      <c r="D205" s="1">
        <v>23.8</v>
      </c>
      <c r="H205" s="2">
        <f t="shared" si="2"/>
        <v>11</v>
      </c>
    </row>
    <row r="206" spans="1:8" x14ac:dyDescent="0.2">
      <c r="A206" s="3">
        <v>18233</v>
      </c>
      <c r="B206" s="4">
        <v>1.1000000000000001</v>
      </c>
      <c r="D206" s="1">
        <v>23.6</v>
      </c>
      <c r="H206" s="2">
        <f t="shared" si="2"/>
        <v>12</v>
      </c>
    </row>
    <row r="207" spans="1:8" x14ac:dyDescent="0.2">
      <c r="A207" s="3">
        <v>18264</v>
      </c>
      <c r="B207" s="4">
        <v>1.07</v>
      </c>
      <c r="D207" s="1">
        <v>23.5</v>
      </c>
      <c r="H207" s="2">
        <f t="shared" si="2"/>
        <v>1</v>
      </c>
    </row>
    <row r="208" spans="1:8" x14ac:dyDescent="0.2">
      <c r="A208" s="3">
        <v>18295</v>
      </c>
      <c r="B208" s="4">
        <v>1.1200000000000001</v>
      </c>
      <c r="D208" s="1">
        <v>23.5</v>
      </c>
      <c r="H208" s="2">
        <f t="shared" ref="H208:H271" si="3">MONTH(A208)</f>
        <v>2</v>
      </c>
    </row>
    <row r="209" spans="1:8" x14ac:dyDescent="0.2">
      <c r="A209" s="3">
        <v>18323</v>
      </c>
      <c r="B209" s="4">
        <v>1.1200000000000001</v>
      </c>
      <c r="D209" s="1">
        <v>23.6</v>
      </c>
      <c r="H209" s="2">
        <f t="shared" si="3"/>
        <v>3</v>
      </c>
    </row>
    <row r="210" spans="1:8" x14ac:dyDescent="0.2">
      <c r="A210" s="3">
        <v>18354</v>
      </c>
      <c r="B210" s="4">
        <v>1.1499999999999999</v>
      </c>
      <c r="D210" s="1">
        <v>23.6</v>
      </c>
      <c r="H210" s="2">
        <f t="shared" si="3"/>
        <v>4</v>
      </c>
    </row>
    <row r="211" spans="1:8" x14ac:dyDescent="0.2">
      <c r="A211" s="3">
        <v>18384</v>
      </c>
      <c r="B211" s="4">
        <v>1.1599999999999999</v>
      </c>
      <c r="D211" s="1">
        <v>23.7</v>
      </c>
      <c r="H211" s="2">
        <f t="shared" si="3"/>
        <v>5</v>
      </c>
    </row>
    <row r="212" spans="1:8" x14ac:dyDescent="0.2">
      <c r="A212" s="3">
        <v>18415</v>
      </c>
      <c r="B212" s="4">
        <v>1.1499999999999999</v>
      </c>
      <c r="D212" s="1">
        <v>23.8</v>
      </c>
      <c r="H212" s="2">
        <f t="shared" si="3"/>
        <v>6</v>
      </c>
    </row>
    <row r="213" spans="1:8" x14ac:dyDescent="0.2">
      <c r="A213" s="3">
        <v>18445</v>
      </c>
      <c r="B213" s="4">
        <v>1.1599999999999999</v>
      </c>
      <c r="D213" s="1">
        <v>24.1</v>
      </c>
      <c r="H213" s="2">
        <f t="shared" si="3"/>
        <v>7</v>
      </c>
    </row>
    <row r="214" spans="1:8" x14ac:dyDescent="0.2">
      <c r="A214" s="3">
        <v>18476</v>
      </c>
      <c r="B214" s="4">
        <v>1.2</v>
      </c>
      <c r="D214" s="1">
        <v>24.3</v>
      </c>
      <c r="H214" s="2">
        <f t="shared" si="3"/>
        <v>8</v>
      </c>
    </row>
    <row r="215" spans="1:8" x14ac:dyDescent="0.2">
      <c r="A215" s="3">
        <v>18507</v>
      </c>
      <c r="B215" s="4">
        <v>1.3</v>
      </c>
      <c r="D215" s="1">
        <v>24.4</v>
      </c>
      <c r="H215" s="2">
        <f t="shared" si="3"/>
        <v>9</v>
      </c>
    </row>
    <row r="216" spans="1:8" x14ac:dyDescent="0.2">
      <c r="A216" s="3">
        <v>18537</v>
      </c>
      <c r="B216" s="4">
        <v>1.31</v>
      </c>
      <c r="D216" s="1">
        <v>24.6</v>
      </c>
      <c r="H216" s="2">
        <f t="shared" si="3"/>
        <v>10</v>
      </c>
    </row>
    <row r="217" spans="1:8" x14ac:dyDescent="0.2">
      <c r="A217" s="3">
        <v>18568</v>
      </c>
      <c r="B217" s="4">
        <v>1.36</v>
      </c>
      <c r="D217" s="1">
        <v>24.7</v>
      </c>
      <c r="H217" s="2">
        <f t="shared" si="3"/>
        <v>11</v>
      </c>
    </row>
    <row r="218" spans="1:8" x14ac:dyDescent="0.2">
      <c r="A218" s="3">
        <v>18598</v>
      </c>
      <c r="B218" s="4">
        <v>1.34</v>
      </c>
      <c r="D218" s="1">
        <v>25</v>
      </c>
      <c r="H218" s="2">
        <f t="shared" si="3"/>
        <v>12</v>
      </c>
    </row>
    <row r="219" spans="1:8" x14ac:dyDescent="0.2">
      <c r="A219" s="3">
        <v>18629</v>
      </c>
      <c r="B219" s="4">
        <v>1.34</v>
      </c>
      <c r="D219" s="1">
        <v>25.4</v>
      </c>
      <c r="H219" s="2">
        <f t="shared" si="3"/>
        <v>1</v>
      </c>
    </row>
    <row r="220" spans="1:8" x14ac:dyDescent="0.2">
      <c r="A220" s="3">
        <v>18660</v>
      </c>
      <c r="B220" s="4">
        <v>1.36</v>
      </c>
      <c r="D220" s="1">
        <v>25.7</v>
      </c>
      <c r="H220" s="2">
        <f t="shared" si="3"/>
        <v>2</v>
      </c>
    </row>
    <row r="221" spans="1:8" x14ac:dyDescent="0.2">
      <c r="A221" s="3">
        <v>18688</v>
      </c>
      <c r="B221" s="4">
        <v>1.4</v>
      </c>
      <c r="D221" s="1">
        <v>25.8</v>
      </c>
      <c r="H221" s="2">
        <f t="shared" si="3"/>
        <v>3</v>
      </c>
    </row>
    <row r="222" spans="1:8" x14ac:dyDescent="0.2">
      <c r="A222" s="3">
        <v>18719</v>
      </c>
      <c r="B222" s="4">
        <v>1.47</v>
      </c>
      <c r="D222" s="1">
        <v>25.8</v>
      </c>
      <c r="H222" s="2">
        <f t="shared" si="3"/>
        <v>4</v>
      </c>
    </row>
    <row r="223" spans="1:8" x14ac:dyDescent="0.2">
      <c r="A223" s="3">
        <v>18749</v>
      </c>
      <c r="B223" s="4">
        <v>1.55</v>
      </c>
      <c r="D223" s="1">
        <v>25.9</v>
      </c>
      <c r="H223" s="2">
        <f t="shared" si="3"/>
        <v>5</v>
      </c>
    </row>
    <row r="224" spans="1:8" x14ac:dyDescent="0.2">
      <c r="A224" s="3">
        <v>18780</v>
      </c>
      <c r="B224" s="4">
        <v>1.45</v>
      </c>
      <c r="D224" s="1">
        <v>25.9</v>
      </c>
      <c r="H224" s="2">
        <f t="shared" si="3"/>
        <v>6</v>
      </c>
    </row>
    <row r="225" spans="1:8" x14ac:dyDescent="0.2">
      <c r="A225" s="3">
        <v>18810</v>
      </c>
      <c r="B225" s="4">
        <v>1.56</v>
      </c>
      <c r="D225" s="1">
        <v>25.9</v>
      </c>
      <c r="H225" s="2">
        <f t="shared" si="3"/>
        <v>7</v>
      </c>
    </row>
    <row r="226" spans="1:8" x14ac:dyDescent="0.2">
      <c r="A226" s="3">
        <v>18841</v>
      </c>
      <c r="B226" s="4">
        <v>1.62</v>
      </c>
      <c r="D226" s="1">
        <v>25.9</v>
      </c>
      <c r="H226" s="2">
        <f t="shared" si="3"/>
        <v>8</v>
      </c>
    </row>
    <row r="227" spans="1:8" x14ac:dyDescent="0.2">
      <c r="A227" s="3">
        <v>18872</v>
      </c>
      <c r="B227" s="4">
        <v>1.63</v>
      </c>
      <c r="D227" s="1">
        <v>26.1</v>
      </c>
      <c r="H227" s="2">
        <f t="shared" si="3"/>
        <v>9</v>
      </c>
    </row>
    <row r="228" spans="1:8" x14ac:dyDescent="0.2">
      <c r="A228" s="3">
        <v>18902</v>
      </c>
      <c r="B228" s="4">
        <v>1.54</v>
      </c>
      <c r="D228" s="1">
        <v>26.2</v>
      </c>
      <c r="H228" s="2">
        <f t="shared" si="3"/>
        <v>10</v>
      </c>
    </row>
    <row r="229" spans="1:8" x14ac:dyDescent="0.2">
      <c r="A229" s="3">
        <v>18933</v>
      </c>
      <c r="B229" s="4">
        <v>1.56</v>
      </c>
      <c r="D229" s="1">
        <v>26.4</v>
      </c>
      <c r="H229" s="2">
        <f t="shared" si="3"/>
        <v>11</v>
      </c>
    </row>
    <row r="230" spans="1:8" x14ac:dyDescent="0.2">
      <c r="A230" s="3">
        <v>18963</v>
      </c>
      <c r="B230" s="4">
        <v>1.73</v>
      </c>
      <c r="D230" s="1">
        <v>26.5</v>
      </c>
      <c r="H230" s="2">
        <f t="shared" si="3"/>
        <v>12</v>
      </c>
    </row>
    <row r="231" spans="1:8" x14ac:dyDescent="0.2">
      <c r="A231" s="3">
        <v>18994</v>
      </c>
      <c r="B231" s="4">
        <v>1.57</v>
      </c>
      <c r="D231" s="1">
        <v>26.5</v>
      </c>
      <c r="H231" s="2">
        <f t="shared" si="3"/>
        <v>1</v>
      </c>
    </row>
    <row r="232" spans="1:8" x14ac:dyDescent="0.2">
      <c r="A232" s="3">
        <v>19025</v>
      </c>
      <c r="B232" s="4">
        <v>1.54</v>
      </c>
      <c r="D232" s="1">
        <v>26.3</v>
      </c>
      <c r="H232" s="2">
        <f t="shared" si="3"/>
        <v>2</v>
      </c>
    </row>
    <row r="233" spans="1:8" x14ac:dyDescent="0.2">
      <c r="A233" s="3">
        <v>19054</v>
      </c>
      <c r="B233" s="4">
        <v>1.59</v>
      </c>
      <c r="D233" s="1">
        <v>26.3</v>
      </c>
      <c r="H233" s="2">
        <f t="shared" si="3"/>
        <v>3</v>
      </c>
    </row>
    <row r="234" spans="1:8" x14ac:dyDescent="0.2">
      <c r="A234" s="3">
        <v>19085</v>
      </c>
      <c r="B234" s="4">
        <v>1.57</v>
      </c>
      <c r="D234" s="1">
        <v>26.4</v>
      </c>
      <c r="H234" s="2">
        <f t="shared" si="3"/>
        <v>4</v>
      </c>
    </row>
    <row r="235" spans="1:8" x14ac:dyDescent="0.2">
      <c r="A235" s="3">
        <v>19115</v>
      </c>
      <c r="B235" s="4">
        <v>1.67</v>
      </c>
      <c r="D235" s="1">
        <v>26.4</v>
      </c>
      <c r="H235" s="2">
        <f t="shared" si="3"/>
        <v>5</v>
      </c>
    </row>
    <row r="236" spans="1:8" x14ac:dyDescent="0.2">
      <c r="A236" s="3">
        <v>19146</v>
      </c>
      <c r="B236" s="4">
        <v>1.7</v>
      </c>
      <c r="D236" s="1">
        <v>26.5</v>
      </c>
      <c r="H236" s="2">
        <f t="shared" si="3"/>
        <v>6</v>
      </c>
    </row>
    <row r="237" spans="1:8" x14ac:dyDescent="0.2">
      <c r="A237" s="3">
        <v>19176</v>
      </c>
      <c r="B237" s="4">
        <v>1.81</v>
      </c>
      <c r="D237" s="1">
        <v>26.7</v>
      </c>
      <c r="H237" s="2">
        <f t="shared" si="3"/>
        <v>7</v>
      </c>
    </row>
    <row r="238" spans="1:8" x14ac:dyDescent="0.2">
      <c r="A238" s="3">
        <v>19207</v>
      </c>
      <c r="B238" s="4">
        <v>1.83</v>
      </c>
      <c r="D238" s="1">
        <v>26.7</v>
      </c>
      <c r="H238" s="2">
        <f t="shared" si="3"/>
        <v>8</v>
      </c>
    </row>
    <row r="239" spans="1:8" x14ac:dyDescent="0.2">
      <c r="A239" s="3">
        <v>19238</v>
      </c>
      <c r="B239" s="4">
        <v>1.71</v>
      </c>
      <c r="D239" s="1">
        <v>26.7</v>
      </c>
      <c r="H239" s="2">
        <f t="shared" si="3"/>
        <v>9</v>
      </c>
    </row>
    <row r="240" spans="1:8" x14ac:dyDescent="0.2">
      <c r="A240" s="3">
        <v>19268</v>
      </c>
      <c r="B240" s="4">
        <v>1.74</v>
      </c>
      <c r="D240" s="1">
        <v>26.7</v>
      </c>
      <c r="H240" s="2">
        <f t="shared" si="3"/>
        <v>10</v>
      </c>
    </row>
    <row r="241" spans="1:8" x14ac:dyDescent="0.2">
      <c r="A241" s="3">
        <v>19299</v>
      </c>
      <c r="B241" s="4">
        <v>1.85</v>
      </c>
      <c r="D241" s="1">
        <v>26.7</v>
      </c>
      <c r="H241" s="2">
        <f t="shared" si="3"/>
        <v>11</v>
      </c>
    </row>
    <row r="242" spans="1:8" x14ac:dyDescent="0.2">
      <c r="A242" s="3">
        <v>19329</v>
      </c>
      <c r="B242" s="4">
        <v>2.09</v>
      </c>
      <c r="D242" s="1">
        <v>26.7</v>
      </c>
      <c r="H242" s="2">
        <f t="shared" si="3"/>
        <v>12</v>
      </c>
    </row>
    <row r="243" spans="1:8" x14ac:dyDescent="0.2">
      <c r="A243" s="3">
        <v>19360</v>
      </c>
      <c r="B243" s="4">
        <v>1.96</v>
      </c>
      <c r="D243" s="1">
        <v>26.6</v>
      </c>
      <c r="H243" s="2">
        <f t="shared" si="3"/>
        <v>1</v>
      </c>
    </row>
    <row r="244" spans="1:8" x14ac:dyDescent="0.2">
      <c r="A244" s="3">
        <v>19391</v>
      </c>
      <c r="B244" s="4">
        <v>1.97</v>
      </c>
      <c r="D244" s="1">
        <v>26.5</v>
      </c>
      <c r="H244" s="2">
        <f t="shared" si="3"/>
        <v>2</v>
      </c>
    </row>
    <row r="245" spans="1:8" x14ac:dyDescent="0.2">
      <c r="A245" s="3">
        <v>19419</v>
      </c>
      <c r="B245" s="4">
        <v>2.0099999999999998</v>
      </c>
      <c r="D245" s="1">
        <v>26.6</v>
      </c>
      <c r="H245" s="2">
        <f t="shared" si="3"/>
        <v>3</v>
      </c>
    </row>
    <row r="246" spans="1:8" x14ac:dyDescent="0.2">
      <c r="A246" s="3">
        <v>19450</v>
      </c>
      <c r="B246" s="4">
        <v>2.19</v>
      </c>
      <c r="C246" s="4">
        <v>2.83</v>
      </c>
      <c r="D246" s="1">
        <v>26.6</v>
      </c>
      <c r="H246" s="2">
        <f t="shared" si="3"/>
        <v>4</v>
      </c>
    </row>
    <row r="247" spans="1:8" x14ac:dyDescent="0.2">
      <c r="A247" s="3">
        <v>19480</v>
      </c>
      <c r="B247" s="4">
        <v>2.16</v>
      </c>
      <c r="C247" s="4">
        <v>3.05</v>
      </c>
      <c r="D247" s="1">
        <v>26.7</v>
      </c>
      <c r="H247" s="2">
        <f t="shared" si="3"/>
        <v>5</v>
      </c>
    </row>
    <row r="248" spans="1:8" x14ac:dyDescent="0.2">
      <c r="A248" s="3">
        <v>19511</v>
      </c>
      <c r="B248" s="4">
        <v>2.11</v>
      </c>
      <c r="C248" s="4">
        <v>3.11</v>
      </c>
      <c r="D248" s="1">
        <v>26.8</v>
      </c>
      <c r="H248" s="2">
        <f t="shared" si="3"/>
        <v>6</v>
      </c>
    </row>
    <row r="249" spans="1:8" x14ac:dyDescent="0.2">
      <c r="A249" s="3">
        <v>19541</v>
      </c>
      <c r="B249" s="4">
        <v>2.04</v>
      </c>
      <c r="C249" s="4">
        <v>2.93</v>
      </c>
      <c r="D249" s="1">
        <v>26.8</v>
      </c>
      <c r="H249" s="2">
        <f t="shared" si="3"/>
        <v>7</v>
      </c>
    </row>
    <row r="250" spans="1:8" x14ac:dyDescent="0.2">
      <c r="A250" s="3">
        <v>19572</v>
      </c>
      <c r="B250" s="4">
        <v>2.04</v>
      </c>
      <c r="C250" s="4">
        <v>2.95</v>
      </c>
      <c r="D250" s="1">
        <v>26.9</v>
      </c>
      <c r="H250" s="2">
        <f t="shared" si="3"/>
        <v>8</v>
      </c>
    </row>
    <row r="251" spans="1:8" x14ac:dyDescent="0.2">
      <c r="A251" s="3">
        <v>19603</v>
      </c>
      <c r="B251" s="4">
        <v>1.79</v>
      </c>
      <c r="C251" s="4">
        <v>2.87</v>
      </c>
      <c r="D251" s="1">
        <v>26.9</v>
      </c>
      <c r="H251" s="2">
        <f t="shared" si="3"/>
        <v>9</v>
      </c>
    </row>
    <row r="252" spans="1:8" x14ac:dyDescent="0.2">
      <c r="A252" s="3">
        <v>19633</v>
      </c>
      <c r="B252" s="4">
        <v>1.38</v>
      </c>
      <c r="C252" s="4">
        <v>2.66</v>
      </c>
      <c r="D252" s="1">
        <v>27</v>
      </c>
      <c r="H252" s="2">
        <f t="shared" si="3"/>
        <v>10</v>
      </c>
    </row>
    <row r="253" spans="1:8" x14ac:dyDescent="0.2">
      <c r="A253" s="3">
        <v>19664</v>
      </c>
      <c r="B253" s="4">
        <v>1.44</v>
      </c>
      <c r="C253" s="4">
        <v>2.68</v>
      </c>
      <c r="D253" s="1">
        <v>26.9</v>
      </c>
      <c r="H253" s="2">
        <f t="shared" si="3"/>
        <v>11</v>
      </c>
    </row>
    <row r="254" spans="1:8" x14ac:dyDescent="0.2">
      <c r="A254" s="3">
        <v>19694</v>
      </c>
      <c r="B254" s="4">
        <v>1.6</v>
      </c>
      <c r="C254" s="4">
        <v>2.59</v>
      </c>
      <c r="D254" s="1">
        <v>26.9</v>
      </c>
      <c r="H254" s="2">
        <f t="shared" si="3"/>
        <v>12</v>
      </c>
    </row>
    <row r="255" spans="1:8" x14ac:dyDescent="0.2">
      <c r="A255" s="3">
        <v>19725</v>
      </c>
      <c r="B255" s="4">
        <v>1.18</v>
      </c>
      <c r="C255" s="4">
        <v>2.48</v>
      </c>
      <c r="D255" s="1">
        <v>26.9</v>
      </c>
      <c r="H255" s="2">
        <f t="shared" si="3"/>
        <v>1</v>
      </c>
    </row>
    <row r="256" spans="1:8" x14ac:dyDescent="0.2">
      <c r="A256" s="3">
        <v>19756</v>
      </c>
      <c r="B256" s="4">
        <v>0.97</v>
      </c>
      <c r="C256" s="4">
        <v>2.4700000000000002</v>
      </c>
      <c r="D256" s="1">
        <v>26.9</v>
      </c>
      <c r="H256" s="2">
        <f t="shared" si="3"/>
        <v>2</v>
      </c>
    </row>
    <row r="257" spans="1:8" x14ac:dyDescent="0.2">
      <c r="A257" s="3">
        <v>19784</v>
      </c>
      <c r="B257" s="4">
        <v>1.03</v>
      </c>
      <c r="C257" s="4">
        <v>2.37</v>
      </c>
      <c r="D257" s="1">
        <v>26.9</v>
      </c>
      <c r="H257" s="2">
        <f t="shared" si="3"/>
        <v>3</v>
      </c>
    </row>
    <row r="258" spans="1:8" x14ac:dyDescent="0.2">
      <c r="A258" s="3">
        <v>19815</v>
      </c>
      <c r="B258" s="4">
        <v>0.97</v>
      </c>
      <c r="C258" s="4">
        <v>2.29</v>
      </c>
      <c r="D258" s="1">
        <v>26.8</v>
      </c>
      <c r="H258" s="2">
        <f t="shared" si="3"/>
        <v>4</v>
      </c>
    </row>
    <row r="259" spans="1:8" x14ac:dyDescent="0.2">
      <c r="A259" s="3">
        <v>19845</v>
      </c>
      <c r="B259" s="4">
        <v>0.76</v>
      </c>
      <c r="C259" s="4">
        <v>2.37</v>
      </c>
      <c r="D259" s="1">
        <v>26.9</v>
      </c>
      <c r="H259" s="2">
        <f t="shared" si="3"/>
        <v>5</v>
      </c>
    </row>
    <row r="260" spans="1:8" x14ac:dyDescent="0.2">
      <c r="A260" s="3">
        <v>19876</v>
      </c>
      <c r="B260" s="4">
        <v>0.64</v>
      </c>
      <c r="C260" s="4">
        <v>2.38</v>
      </c>
      <c r="D260" s="1">
        <v>26.9</v>
      </c>
      <c r="H260" s="2">
        <f t="shared" si="3"/>
        <v>6</v>
      </c>
    </row>
    <row r="261" spans="1:8" x14ac:dyDescent="0.2">
      <c r="A261" s="3">
        <v>19906</v>
      </c>
      <c r="B261" s="4">
        <v>0.72</v>
      </c>
      <c r="C261" s="4">
        <v>2.2999999999999998</v>
      </c>
      <c r="D261" s="1">
        <v>26.9</v>
      </c>
      <c r="H261" s="2">
        <f t="shared" si="3"/>
        <v>7</v>
      </c>
    </row>
    <row r="262" spans="1:8" x14ac:dyDescent="0.2">
      <c r="A262" s="3">
        <v>19937</v>
      </c>
      <c r="B262" s="4">
        <v>0.92</v>
      </c>
      <c r="C262" s="4">
        <v>2.36</v>
      </c>
      <c r="D262" s="1">
        <v>26.9</v>
      </c>
      <c r="H262" s="2">
        <f t="shared" si="3"/>
        <v>8</v>
      </c>
    </row>
    <row r="263" spans="1:8" x14ac:dyDescent="0.2">
      <c r="A263" s="3">
        <v>19968</v>
      </c>
      <c r="B263" s="4">
        <v>1.01</v>
      </c>
      <c r="C263" s="4">
        <v>2.38</v>
      </c>
      <c r="D263" s="1">
        <v>26.8</v>
      </c>
      <c r="H263" s="2">
        <f t="shared" si="3"/>
        <v>9</v>
      </c>
    </row>
    <row r="264" spans="1:8" x14ac:dyDescent="0.2">
      <c r="A264" s="3">
        <v>19998</v>
      </c>
      <c r="B264" s="4">
        <v>0.98</v>
      </c>
      <c r="C264" s="4">
        <v>2.4300000000000002</v>
      </c>
      <c r="D264" s="1">
        <v>26.8</v>
      </c>
      <c r="H264" s="2">
        <f t="shared" si="3"/>
        <v>10</v>
      </c>
    </row>
    <row r="265" spans="1:8" x14ac:dyDescent="0.2">
      <c r="A265" s="3">
        <v>20029</v>
      </c>
      <c r="B265" s="4">
        <v>0.93</v>
      </c>
      <c r="C265" s="4">
        <v>2.48</v>
      </c>
      <c r="D265" s="1">
        <v>26.8</v>
      </c>
      <c r="H265" s="2">
        <f t="shared" si="3"/>
        <v>11</v>
      </c>
    </row>
    <row r="266" spans="1:8" x14ac:dyDescent="0.2">
      <c r="A266" s="3">
        <v>20059</v>
      </c>
      <c r="B266" s="4">
        <v>1.1499999999999999</v>
      </c>
      <c r="C266" s="4">
        <v>2.5099999999999998</v>
      </c>
      <c r="D266" s="1">
        <v>26.7</v>
      </c>
      <c r="H266" s="2">
        <f t="shared" si="3"/>
        <v>12</v>
      </c>
    </row>
    <row r="267" spans="1:8" x14ac:dyDescent="0.2">
      <c r="A267" s="3">
        <v>20090</v>
      </c>
      <c r="B267" s="4">
        <v>1.22</v>
      </c>
      <c r="C267" s="4">
        <v>2.61</v>
      </c>
      <c r="D267" s="1">
        <v>26.7</v>
      </c>
      <c r="H267" s="2">
        <f t="shared" si="3"/>
        <v>1</v>
      </c>
    </row>
    <row r="268" spans="1:8" x14ac:dyDescent="0.2">
      <c r="A268" s="3">
        <v>20121</v>
      </c>
      <c r="B268" s="4">
        <v>1.17</v>
      </c>
      <c r="C268" s="4">
        <v>2.65</v>
      </c>
      <c r="D268" s="1">
        <v>26.7</v>
      </c>
      <c r="H268" s="2">
        <f t="shared" si="3"/>
        <v>2</v>
      </c>
    </row>
    <row r="269" spans="1:8" x14ac:dyDescent="0.2">
      <c r="A269" s="3">
        <v>20149</v>
      </c>
      <c r="B269" s="4">
        <v>1.28</v>
      </c>
      <c r="C269" s="4">
        <v>2.68</v>
      </c>
      <c r="D269" s="1">
        <v>26.7</v>
      </c>
      <c r="H269" s="2">
        <f t="shared" si="3"/>
        <v>3</v>
      </c>
    </row>
    <row r="270" spans="1:8" x14ac:dyDescent="0.2">
      <c r="A270" s="3">
        <v>20180</v>
      </c>
      <c r="B270" s="4">
        <v>1.59</v>
      </c>
      <c r="C270" s="4">
        <v>2.75</v>
      </c>
      <c r="D270" s="1">
        <v>26.7</v>
      </c>
      <c r="H270" s="2">
        <f t="shared" si="3"/>
        <v>4</v>
      </c>
    </row>
    <row r="271" spans="1:8" x14ac:dyDescent="0.2">
      <c r="A271" s="3">
        <v>20210</v>
      </c>
      <c r="B271" s="4">
        <v>1.45</v>
      </c>
      <c r="C271" s="4">
        <v>2.76</v>
      </c>
      <c r="D271" s="1">
        <v>26.7</v>
      </c>
      <c r="H271" s="2">
        <f t="shared" si="3"/>
        <v>5</v>
      </c>
    </row>
    <row r="272" spans="1:8" x14ac:dyDescent="0.2">
      <c r="A272" s="3">
        <v>20241</v>
      </c>
      <c r="B272" s="4">
        <v>1.41</v>
      </c>
      <c r="C272" s="4">
        <v>2.78</v>
      </c>
      <c r="D272" s="1">
        <v>26.7</v>
      </c>
      <c r="H272" s="2">
        <f t="shared" ref="H272:H335" si="4">MONTH(A272)</f>
        <v>6</v>
      </c>
    </row>
    <row r="273" spans="1:8" x14ac:dyDescent="0.2">
      <c r="A273" s="3">
        <v>20271</v>
      </c>
      <c r="B273" s="4">
        <v>1.6</v>
      </c>
      <c r="C273" s="4">
        <v>2.9</v>
      </c>
      <c r="D273" s="1">
        <v>26.8</v>
      </c>
      <c r="H273" s="2">
        <f t="shared" si="4"/>
        <v>7</v>
      </c>
    </row>
    <row r="274" spans="1:8" x14ac:dyDescent="0.2">
      <c r="A274" s="3">
        <v>20302</v>
      </c>
      <c r="B274" s="4">
        <v>1.9</v>
      </c>
      <c r="C274" s="4">
        <v>2.97</v>
      </c>
      <c r="D274" s="1">
        <v>26.8</v>
      </c>
      <c r="H274" s="2">
        <f t="shared" si="4"/>
        <v>8</v>
      </c>
    </row>
    <row r="275" spans="1:8" x14ac:dyDescent="0.2">
      <c r="A275" s="3">
        <v>20333</v>
      </c>
      <c r="B275" s="4">
        <v>2.0699999999999998</v>
      </c>
      <c r="C275" s="4">
        <v>2.97</v>
      </c>
      <c r="D275" s="1">
        <v>26.9</v>
      </c>
      <c r="H275" s="2">
        <f t="shared" si="4"/>
        <v>9</v>
      </c>
    </row>
    <row r="276" spans="1:8" x14ac:dyDescent="0.2">
      <c r="A276" s="3">
        <v>20363</v>
      </c>
      <c r="B276" s="4">
        <v>2.23</v>
      </c>
      <c r="C276" s="4">
        <v>2.88</v>
      </c>
      <c r="D276" s="1">
        <v>26.9</v>
      </c>
      <c r="H276" s="2">
        <f t="shared" si="4"/>
        <v>10</v>
      </c>
    </row>
    <row r="277" spans="1:8" x14ac:dyDescent="0.2">
      <c r="A277" s="3">
        <v>20394</v>
      </c>
      <c r="B277" s="4">
        <v>2.2400000000000002</v>
      </c>
      <c r="C277" s="4">
        <v>2.89</v>
      </c>
      <c r="D277" s="1">
        <v>26.9</v>
      </c>
      <c r="H277" s="2">
        <f t="shared" si="4"/>
        <v>11</v>
      </c>
    </row>
    <row r="278" spans="1:8" x14ac:dyDescent="0.2">
      <c r="A278" s="3">
        <v>20424</v>
      </c>
      <c r="B278" s="4">
        <v>2.54</v>
      </c>
      <c r="C278" s="4">
        <v>2.96</v>
      </c>
      <c r="D278" s="1">
        <v>26.8</v>
      </c>
      <c r="H278" s="2">
        <f t="shared" si="4"/>
        <v>12</v>
      </c>
    </row>
    <row r="279" spans="1:8" x14ac:dyDescent="0.2">
      <c r="A279" s="3">
        <v>20455</v>
      </c>
      <c r="B279" s="4">
        <v>2.41</v>
      </c>
      <c r="C279" s="4">
        <v>2.9</v>
      </c>
      <c r="D279" s="1">
        <v>26.8</v>
      </c>
      <c r="H279" s="2">
        <f t="shared" si="4"/>
        <v>1</v>
      </c>
    </row>
    <row r="280" spans="1:8" x14ac:dyDescent="0.2">
      <c r="A280" s="3">
        <v>20486</v>
      </c>
      <c r="B280" s="4">
        <v>2.3199999999999998</v>
      </c>
      <c r="C280" s="4">
        <v>2.84</v>
      </c>
      <c r="D280" s="1">
        <v>26.8</v>
      </c>
      <c r="H280" s="2">
        <f t="shared" si="4"/>
        <v>2</v>
      </c>
    </row>
    <row r="281" spans="1:8" x14ac:dyDescent="0.2">
      <c r="A281" s="3">
        <v>20515</v>
      </c>
      <c r="B281" s="4">
        <v>2.25</v>
      </c>
      <c r="C281" s="4">
        <v>2.96</v>
      </c>
      <c r="D281" s="1">
        <v>26.8</v>
      </c>
      <c r="H281" s="2">
        <f t="shared" si="4"/>
        <v>3</v>
      </c>
    </row>
    <row r="282" spans="1:8" x14ac:dyDescent="0.2">
      <c r="A282" s="3">
        <v>20546</v>
      </c>
      <c r="B282" s="4">
        <v>2.6</v>
      </c>
      <c r="C282" s="4">
        <v>3.18</v>
      </c>
      <c r="D282" s="1">
        <v>26.9</v>
      </c>
      <c r="H282" s="2">
        <f t="shared" si="4"/>
        <v>4</v>
      </c>
    </row>
    <row r="283" spans="1:8" x14ac:dyDescent="0.2">
      <c r="A283" s="3">
        <v>20576</v>
      </c>
      <c r="B283" s="4">
        <v>2.61</v>
      </c>
      <c r="C283" s="4">
        <v>3.07</v>
      </c>
      <c r="D283" s="1">
        <v>27</v>
      </c>
      <c r="H283" s="2">
        <f t="shared" si="4"/>
        <v>5</v>
      </c>
    </row>
    <row r="284" spans="1:8" x14ac:dyDescent="0.2">
      <c r="A284" s="3">
        <v>20607</v>
      </c>
      <c r="B284" s="4">
        <v>2.4900000000000002</v>
      </c>
      <c r="C284" s="4">
        <v>3</v>
      </c>
      <c r="D284" s="1">
        <v>27.2</v>
      </c>
      <c r="H284" s="2">
        <f t="shared" si="4"/>
        <v>6</v>
      </c>
    </row>
    <row r="285" spans="1:8" x14ac:dyDescent="0.2">
      <c r="A285" s="3">
        <v>20637</v>
      </c>
      <c r="B285" s="4">
        <v>2.31</v>
      </c>
      <c r="C285" s="4">
        <v>3.11</v>
      </c>
      <c r="D285" s="1">
        <v>27.4</v>
      </c>
      <c r="H285" s="2">
        <f t="shared" si="4"/>
        <v>7</v>
      </c>
    </row>
    <row r="286" spans="1:8" x14ac:dyDescent="0.2">
      <c r="A286" s="3">
        <v>20668</v>
      </c>
      <c r="B286" s="4">
        <v>2.6</v>
      </c>
      <c r="C286" s="4">
        <v>3.33</v>
      </c>
      <c r="D286" s="1">
        <v>27.3</v>
      </c>
      <c r="H286" s="2">
        <f t="shared" si="4"/>
        <v>8</v>
      </c>
    </row>
    <row r="287" spans="1:8" x14ac:dyDescent="0.2">
      <c r="A287" s="3">
        <v>20699</v>
      </c>
      <c r="B287" s="4">
        <v>2.84</v>
      </c>
      <c r="C287" s="4">
        <v>3.38</v>
      </c>
      <c r="D287" s="1">
        <v>27.4</v>
      </c>
      <c r="H287" s="2">
        <f t="shared" si="4"/>
        <v>9</v>
      </c>
    </row>
    <row r="288" spans="1:8" x14ac:dyDescent="0.2">
      <c r="A288" s="3">
        <v>20729</v>
      </c>
      <c r="B288" s="4">
        <v>2.9</v>
      </c>
      <c r="C288" s="4">
        <v>3.34</v>
      </c>
      <c r="D288" s="1">
        <v>27.5</v>
      </c>
      <c r="H288" s="2">
        <f t="shared" si="4"/>
        <v>10</v>
      </c>
    </row>
    <row r="289" spans="1:8" x14ac:dyDescent="0.2">
      <c r="A289" s="3">
        <v>20760</v>
      </c>
      <c r="B289" s="4">
        <v>2.99</v>
      </c>
      <c r="C289" s="4">
        <v>3.49</v>
      </c>
      <c r="D289" s="1">
        <v>27.5</v>
      </c>
      <c r="H289" s="2">
        <f t="shared" si="4"/>
        <v>11</v>
      </c>
    </row>
    <row r="290" spans="1:8" x14ac:dyDescent="0.2">
      <c r="A290" s="3">
        <v>20790</v>
      </c>
      <c r="B290" s="4">
        <v>3.21</v>
      </c>
      <c r="C290" s="4">
        <v>3.59</v>
      </c>
      <c r="D290" s="1">
        <v>27.6</v>
      </c>
      <c r="H290" s="2">
        <f t="shared" si="4"/>
        <v>12</v>
      </c>
    </row>
    <row r="291" spans="1:8" x14ac:dyDescent="0.2">
      <c r="A291" s="3">
        <v>20821</v>
      </c>
      <c r="B291" s="4">
        <v>3.11</v>
      </c>
      <c r="C291" s="4">
        <v>3.46</v>
      </c>
      <c r="D291" s="1">
        <v>27.6</v>
      </c>
      <c r="H291" s="2">
        <f t="shared" si="4"/>
        <v>1</v>
      </c>
    </row>
    <row r="292" spans="1:8" x14ac:dyDescent="0.2">
      <c r="A292" s="3">
        <v>20852</v>
      </c>
      <c r="B292" s="4">
        <v>3.1</v>
      </c>
      <c r="C292" s="4">
        <v>3.34</v>
      </c>
      <c r="D292" s="1">
        <v>27.7</v>
      </c>
      <c r="H292" s="2">
        <f t="shared" si="4"/>
        <v>2</v>
      </c>
    </row>
    <row r="293" spans="1:8" x14ac:dyDescent="0.2">
      <c r="A293" s="3">
        <v>20880</v>
      </c>
      <c r="B293" s="4">
        <v>3.08</v>
      </c>
      <c r="C293" s="4">
        <v>3.41</v>
      </c>
      <c r="D293" s="1">
        <v>27.8</v>
      </c>
      <c r="H293" s="2">
        <f t="shared" si="4"/>
        <v>3</v>
      </c>
    </row>
    <row r="294" spans="1:8" x14ac:dyDescent="0.2">
      <c r="A294" s="3">
        <v>20911</v>
      </c>
      <c r="B294" s="4">
        <v>3.07</v>
      </c>
      <c r="C294" s="4">
        <v>3.48</v>
      </c>
      <c r="D294" s="1">
        <v>27.9</v>
      </c>
      <c r="H294" s="2">
        <f t="shared" si="4"/>
        <v>4</v>
      </c>
    </row>
    <row r="295" spans="1:8" x14ac:dyDescent="0.2">
      <c r="A295" s="3">
        <v>20941</v>
      </c>
      <c r="B295" s="4">
        <v>3.06</v>
      </c>
      <c r="C295" s="4">
        <v>3.6</v>
      </c>
      <c r="D295" s="1">
        <v>28</v>
      </c>
      <c r="H295" s="2">
        <f t="shared" si="4"/>
        <v>5</v>
      </c>
    </row>
    <row r="296" spans="1:8" x14ac:dyDescent="0.2">
      <c r="A296" s="3">
        <v>20972</v>
      </c>
      <c r="B296" s="4">
        <v>3.29</v>
      </c>
      <c r="C296" s="4">
        <v>3.8</v>
      </c>
      <c r="D296" s="1">
        <v>28.1</v>
      </c>
      <c r="H296" s="2">
        <f t="shared" si="4"/>
        <v>6</v>
      </c>
    </row>
    <row r="297" spans="1:8" x14ac:dyDescent="0.2">
      <c r="A297" s="3">
        <v>21002</v>
      </c>
      <c r="B297" s="4">
        <v>3.16</v>
      </c>
      <c r="C297" s="4">
        <v>3.93</v>
      </c>
      <c r="D297" s="1">
        <v>28.3</v>
      </c>
      <c r="H297" s="2">
        <f t="shared" si="4"/>
        <v>7</v>
      </c>
    </row>
    <row r="298" spans="1:8" x14ac:dyDescent="0.2">
      <c r="A298" s="3">
        <v>21033</v>
      </c>
      <c r="B298" s="4">
        <v>3.37</v>
      </c>
      <c r="C298" s="4">
        <v>3.93</v>
      </c>
      <c r="D298" s="1">
        <v>28.3</v>
      </c>
      <c r="H298" s="2">
        <f t="shared" si="4"/>
        <v>8</v>
      </c>
    </row>
    <row r="299" spans="1:8" x14ac:dyDescent="0.2">
      <c r="A299" s="3">
        <v>21064</v>
      </c>
      <c r="B299" s="4">
        <v>3.53</v>
      </c>
      <c r="C299" s="4">
        <v>3.92</v>
      </c>
      <c r="D299" s="1">
        <v>28.3</v>
      </c>
      <c r="H299" s="2">
        <f t="shared" si="4"/>
        <v>9</v>
      </c>
    </row>
    <row r="300" spans="1:8" x14ac:dyDescent="0.2">
      <c r="A300" s="3">
        <v>21094</v>
      </c>
      <c r="B300" s="4">
        <v>3.58</v>
      </c>
      <c r="C300" s="4">
        <v>3.97</v>
      </c>
      <c r="D300" s="1">
        <v>28.3</v>
      </c>
      <c r="H300" s="2">
        <f t="shared" si="4"/>
        <v>10</v>
      </c>
    </row>
    <row r="301" spans="1:8" x14ac:dyDescent="0.2">
      <c r="A301" s="3">
        <v>21125</v>
      </c>
      <c r="B301" s="4">
        <v>3.31</v>
      </c>
      <c r="C301" s="4">
        <v>3.72</v>
      </c>
      <c r="D301" s="1">
        <v>28.4</v>
      </c>
      <c r="H301" s="2">
        <f t="shared" si="4"/>
        <v>11</v>
      </c>
    </row>
    <row r="302" spans="1:8" x14ac:dyDescent="0.2">
      <c r="A302" s="3">
        <v>21155</v>
      </c>
      <c r="B302" s="4">
        <v>3.04</v>
      </c>
      <c r="C302" s="4">
        <v>3.21</v>
      </c>
      <c r="D302" s="1">
        <v>28.4</v>
      </c>
      <c r="H302" s="2">
        <f t="shared" si="4"/>
        <v>12</v>
      </c>
    </row>
    <row r="303" spans="1:8" x14ac:dyDescent="0.2">
      <c r="A303" s="3">
        <v>21186</v>
      </c>
      <c r="B303" s="4">
        <v>2.44</v>
      </c>
      <c r="C303" s="4">
        <v>3.09</v>
      </c>
      <c r="D303" s="1">
        <v>28.6</v>
      </c>
      <c r="H303" s="2">
        <f t="shared" si="4"/>
        <v>1</v>
      </c>
    </row>
    <row r="304" spans="1:8" x14ac:dyDescent="0.2">
      <c r="A304" s="3">
        <v>21217</v>
      </c>
      <c r="B304" s="4">
        <v>1.53</v>
      </c>
      <c r="C304" s="4">
        <v>3.05</v>
      </c>
      <c r="D304" s="1">
        <v>28.6</v>
      </c>
      <c r="H304" s="2">
        <f t="shared" si="4"/>
        <v>2</v>
      </c>
    </row>
    <row r="305" spans="1:8" x14ac:dyDescent="0.2">
      <c r="A305" s="3">
        <v>21245</v>
      </c>
      <c r="B305" s="4">
        <v>1.3</v>
      </c>
      <c r="C305" s="4">
        <v>2.98</v>
      </c>
      <c r="D305" s="1">
        <v>28.8</v>
      </c>
      <c r="H305" s="2">
        <f t="shared" si="4"/>
        <v>3</v>
      </c>
    </row>
    <row r="306" spans="1:8" x14ac:dyDescent="0.2">
      <c r="A306" s="3">
        <v>21276</v>
      </c>
      <c r="B306" s="4">
        <v>1.1299999999999999</v>
      </c>
      <c r="C306" s="4">
        <v>2.88</v>
      </c>
      <c r="D306" s="1">
        <v>28.9</v>
      </c>
      <c r="H306" s="2">
        <f t="shared" si="4"/>
        <v>4</v>
      </c>
    </row>
    <row r="307" spans="1:8" x14ac:dyDescent="0.2">
      <c r="A307" s="3">
        <v>21306</v>
      </c>
      <c r="B307" s="4">
        <v>0.91</v>
      </c>
      <c r="C307" s="4">
        <v>2.92</v>
      </c>
      <c r="D307" s="1">
        <v>28.9</v>
      </c>
      <c r="H307" s="2">
        <f t="shared" si="4"/>
        <v>5</v>
      </c>
    </row>
    <row r="308" spans="1:8" x14ac:dyDescent="0.2">
      <c r="A308" s="3">
        <v>21337</v>
      </c>
      <c r="B308" s="4">
        <v>0.83</v>
      </c>
      <c r="C308" s="4">
        <v>2.97</v>
      </c>
      <c r="D308" s="1">
        <v>28.9</v>
      </c>
      <c r="H308" s="2">
        <f t="shared" si="4"/>
        <v>6</v>
      </c>
    </row>
    <row r="309" spans="1:8" x14ac:dyDescent="0.2">
      <c r="A309" s="3">
        <v>21367</v>
      </c>
      <c r="B309" s="4">
        <v>0.91</v>
      </c>
      <c r="C309" s="4">
        <v>3.2</v>
      </c>
      <c r="D309" s="1">
        <v>29</v>
      </c>
      <c r="H309" s="2">
        <f t="shared" si="4"/>
        <v>7</v>
      </c>
    </row>
    <row r="310" spans="1:8" x14ac:dyDescent="0.2">
      <c r="A310" s="3">
        <v>21398</v>
      </c>
      <c r="B310" s="4">
        <v>1.69</v>
      </c>
      <c r="C310" s="4">
        <v>3.54</v>
      </c>
      <c r="D310" s="1">
        <v>28.9</v>
      </c>
      <c r="H310" s="2">
        <f t="shared" si="4"/>
        <v>8</v>
      </c>
    </row>
    <row r="311" spans="1:8" x14ac:dyDescent="0.2">
      <c r="A311" s="3">
        <v>21429</v>
      </c>
      <c r="B311" s="4">
        <v>2.44</v>
      </c>
      <c r="C311" s="4">
        <v>3.76</v>
      </c>
      <c r="D311" s="1">
        <v>28.9</v>
      </c>
      <c r="H311" s="2">
        <f t="shared" si="4"/>
        <v>9</v>
      </c>
    </row>
    <row r="312" spans="1:8" x14ac:dyDescent="0.2">
      <c r="A312" s="3">
        <v>21459</v>
      </c>
      <c r="B312" s="4">
        <v>2.63</v>
      </c>
      <c r="C312" s="4">
        <v>3.8</v>
      </c>
      <c r="D312" s="1">
        <v>28.9</v>
      </c>
      <c r="H312" s="2">
        <f t="shared" si="4"/>
        <v>10</v>
      </c>
    </row>
    <row r="313" spans="1:8" x14ac:dyDescent="0.2">
      <c r="A313" s="3">
        <v>21490</v>
      </c>
      <c r="B313" s="4">
        <v>2.67</v>
      </c>
      <c r="C313" s="4">
        <v>3.74</v>
      </c>
      <c r="D313" s="1">
        <v>29</v>
      </c>
      <c r="H313" s="2">
        <f t="shared" si="4"/>
        <v>11</v>
      </c>
    </row>
    <row r="314" spans="1:8" x14ac:dyDescent="0.2">
      <c r="A314" s="3">
        <v>21520</v>
      </c>
      <c r="B314" s="4">
        <v>2.77</v>
      </c>
      <c r="C314" s="4">
        <v>3.86</v>
      </c>
      <c r="D314" s="1">
        <v>28.9</v>
      </c>
      <c r="H314" s="2">
        <f t="shared" si="4"/>
        <v>12</v>
      </c>
    </row>
    <row r="315" spans="1:8" x14ac:dyDescent="0.2">
      <c r="A315" s="3">
        <v>21551</v>
      </c>
      <c r="B315" s="4">
        <v>2.82</v>
      </c>
      <c r="C315" s="4">
        <v>4.0199999999999996</v>
      </c>
      <c r="D315" s="1">
        <v>29</v>
      </c>
      <c r="H315" s="2">
        <f t="shared" si="4"/>
        <v>1</v>
      </c>
    </row>
    <row r="316" spans="1:8" x14ac:dyDescent="0.2">
      <c r="A316" s="3">
        <v>21582</v>
      </c>
      <c r="B316" s="4">
        <v>2.7</v>
      </c>
      <c r="C316" s="4">
        <v>3.96</v>
      </c>
      <c r="D316" s="1">
        <v>28.9</v>
      </c>
      <c r="H316" s="2">
        <f t="shared" si="4"/>
        <v>2</v>
      </c>
    </row>
    <row r="317" spans="1:8" x14ac:dyDescent="0.2">
      <c r="A317" s="3">
        <v>21610</v>
      </c>
      <c r="B317" s="4">
        <v>2.8</v>
      </c>
      <c r="C317" s="4">
        <v>3.99</v>
      </c>
      <c r="D317" s="1">
        <v>28.9</v>
      </c>
      <c r="H317" s="2">
        <f t="shared" si="4"/>
        <v>3</v>
      </c>
    </row>
    <row r="318" spans="1:8" x14ac:dyDescent="0.2">
      <c r="A318" s="3">
        <v>21641</v>
      </c>
      <c r="B318" s="4">
        <v>2.95</v>
      </c>
      <c r="C318" s="4">
        <v>4.12</v>
      </c>
      <c r="D318" s="1">
        <v>29</v>
      </c>
      <c r="H318" s="2">
        <f t="shared" si="4"/>
        <v>4</v>
      </c>
    </row>
    <row r="319" spans="1:8" x14ac:dyDescent="0.2">
      <c r="A319" s="3">
        <v>21671</v>
      </c>
      <c r="B319" s="4">
        <v>2.84</v>
      </c>
      <c r="C319" s="4">
        <v>4.3099999999999996</v>
      </c>
      <c r="D319" s="1">
        <v>29</v>
      </c>
      <c r="H319" s="2">
        <f t="shared" si="4"/>
        <v>5</v>
      </c>
    </row>
    <row r="320" spans="1:8" x14ac:dyDescent="0.2">
      <c r="A320" s="3">
        <v>21702</v>
      </c>
      <c r="B320" s="4">
        <v>3.21</v>
      </c>
      <c r="C320" s="4">
        <v>4.34</v>
      </c>
      <c r="D320" s="1">
        <v>29.1</v>
      </c>
      <c r="H320" s="2">
        <f t="shared" si="4"/>
        <v>6</v>
      </c>
    </row>
    <row r="321" spans="1:8" x14ac:dyDescent="0.2">
      <c r="A321" s="3">
        <v>21732</v>
      </c>
      <c r="B321" s="4">
        <v>3.2</v>
      </c>
      <c r="C321" s="4">
        <v>4.4000000000000004</v>
      </c>
      <c r="D321" s="1">
        <v>29.2</v>
      </c>
      <c r="H321" s="2">
        <f t="shared" si="4"/>
        <v>7</v>
      </c>
    </row>
    <row r="322" spans="1:8" x14ac:dyDescent="0.2">
      <c r="A322" s="3">
        <v>21763</v>
      </c>
      <c r="B322" s="4">
        <v>3.38</v>
      </c>
      <c r="C322" s="4">
        <v>4.43</v>
      </c>
      <c r="D322" s="1">
        <v>29.2</v>
      </c>
      <c r="H322" s="2">
        <f t="shared" si="4"/>
        <v>8</v>
      </c>
    </row>
    <row r="323" spans="1:8" x14ac:dyDescent="0.2">
      <c r="A323" s="3">
        <v>21794</v>
      </c>
      <c r="B323" s="4">
        <v>4.04</v>
      </c>
      <c r="C323" s="4">
        <v>4.68</v>
      </c>
      <c r="D323" s="1">
        <v>29.3</v>
      </c>
      <c r="H323" s="2">
        <f t="shared" si="4"/>
        <v>9</v>
      </c>
    </row>
    <row r="324" spans="1:8" x14ac:dyDescent="0.2">
      <c r="A324" s="3">
        <v>21824</v>
      </c>
      <c r="B324" s="4">
        <v>4.05</v>
      </c>
      <c r="C324" s="4">
        <v>4.53</v>
      </c>
      <c r="D324" s="1">
        <v>29.4</v>
      </c>
      <c r="H324" s="2">
        <f t="shared" si="4"/>
        <v>10</v>
      </c>
    </row>
    <row r="325" spans="1:8" x14ac:dyDescent="0.2">
      <c r="A325" s="3">
        <v>21855</v>
      </c>
      <c r="B325" s="4">
        <v>4.1500000000000004</v>
      </c>
      <c r="C325" s="4">
        <v>4.53</v>
      </c>
      <c r="D325" s="1">
        <v>29.4</v>
      </c>
      <c r="H325" s="2">
        <f t="shared" si="4"/>
        <v>11</v>
      </c>
    </row>
    <row r="326" spans="1:8" x14ac:dyDescent="0.2">
      <c r="A326" s="3">
        <v>21885</v>
      </c>
      <c r="B326" s="4">
        <v>4.49</v>
      </c>
      <c r="C326" s="4">
        <v>4.6900000000000004</v>
      </c>
      <c r="D326" s="1">
        <v>29.4</v>
      </c>
      <c r="H326" s="2">
        <f t="shared" si="4"/>
        <v>12</v>
      </c>
    </row>
    <row r="327" spans="1:8" x14ac:dyDescent="0.2">
      <c r="A327" s="3">
        <v>21916</v>
      </c>
      <c r="B327" s="4">
        <v>4.3499999999999996</v>
      </c>
      <c r="C327" s="4">
        <v>4.72</v>
      </c>
      <c r="D327" s="1">
        <v>29.3</v>
      </c>
      <c r="H327" s="2">
        <f t="shared" si="4"/>
        <v>1</v>
      </c>
    </row>
    <row r="328" spans="1:8" x14ac:dyDescent="0.2">
      <c r="A328" s="3">
        <v>21947</v>
      </c>
      <c r="B328" s="4">
        <v>3.96</v>
      </c>
      <c r="C328" s="4">
        <v>4.49</v>
      </c>
      <c r="D328" s="1">
        <v>29.4</v>
      </c>
      <c r="H328" s="2">
        <f t="shared" si="4"/>
        <v>2</v>
      </c>
    </row>
    <row r="329" spans="1:8" x14ac:dyDescent="0.2">
      <c r="A329" s="3">
        <v>21976</v>
      </c>
      <c r="B329" s="4">
        <v>3.31</v>
      </c>
      <c r="C329" s="4">
        <v>4.25</v>
      </c>
      <c r="D329" s="1">
        <v>29.4</v>
      </c>
      <c r="H329" s="2">
        <f t="shared" si="4"/>
        <v>3</v>
      </c>
    </row>
    <row r="330" spans="1:8" x14ac:dyDescent="0.2">
      <c r="A330" s="3">
        <v>22007</v>
      </c>
      <c r="B330" s="4">
        <v>3.23</v>
      </c>
      <c r="C330" s="4">
        <v>4.28</v>
      </c>
      <c r="D330" s="1">
        <v>29.5</v>
      </c>
      <c r="H330" s="2">
        <f t="shared" si="4"/>
        <v>4</v>
      </c>
    </row>
    <row r="331" spans="1:8" x14ac:dyDescent="0.2">
      <c r="A331" s="3">
        <v>22037</v>
      </c>
      <c r="B331" s="4">
        <v>3.29</v>
      </c>
      <c r="C331" s="4">
        <v>4.3499999999999996</v>
      </c>
      <c r="D331" s="1">
        <v>29.5</v>
      </c>
      <c r="H331" s="2">
        <f t="shared" si="4"/>
        <v>5</v>
      </c>
    </row>
    <row r="332" spans="1:8" x14ac:dyDescent="0.2">
      <c r="A332" s="3">
        <v>22068</v>
      </c>
      <c r="B332" s="4">
        <v>2.46</v>
      </c>
      <c r="C332" s="4">
        <v>4.1500000000000004</v>
      </c>
      <c r="D332" s="1">
        <v>29.6</v>
      </c>
      <c r="H332" s="2">
        <f t="shared" si="4"/>
        <v>6</v>
      </c>
    </row>
    <row r="333" spans="1:8" x14ac:dyDescent="0.2">
      <c r="A333" s="3">
        <v>22098</v>
      </c>
      <c r="B333" s="4">
        <v>2.2999999999999998</v>
      </c>
      <c r="C333" s="4">
        <v>3.9</v>
      </c>
      <c r="D333" s="1">
        <v>29.6</v>
      </c>
      <c r="H333" s="2">
        <f t="shared" si="4"/>
        <v>7</v>
      </c>
    </row>
    <row r="334" spans="1:8" x14ac:dyDescent="0.2">
      <c r="A334" s="3">
        <v>22129</v>
      </c>
      <c r="B334" s="4">
        <v>2.2999999999999998</v>
      </c>
      <c r="C334" s="4">
        <v>3.8</v>
      </c>
      <c r="D334" s="1">
        <v>29.6</v>
      </c>
      <c r="H334" s="2">
        <f t="shared" si="4"/>
        <v>8</v>
      </c>
    </row>
    <row r="335" spans="1:8" x14ac:dyDescent="0.2">
      <c r="A335" s="3">
        <v>22160</v>
      </c>
      <c r="B335" s="4">
        <v>2.48</v>
      </c>
      <c r="C335" s="4">
        <v>3.8</v>
      </c>
      <c r="D335" s="1">
        <v>29.6</v>
      </c>
      <c r="H335" s="2">
        <f t="shared" si="4"/>
        <v>9</v>
      </c>
    </row>
    <row r="336" spans="1:8" x14ac:dyDescent="0.2">
      <c r="A336" s="3">
        <v>22190</v>
      </c>
      <c r="B336" s="4">
        <v>2.2999999999999998</v>
      </c>
      <c r="C336" s="4">
        <v>3.89</v>
      </c>
      <c r="D336" s="1">
        <v>29.8</v>
      </c>
      <c r="H336" s="2">
        <f t="shared" ref="H336:H399" si="5">MONTH(A336)</f>
        <v>10</v>
      </c>
    </row>
    <row r="337" spans="1:8" x14ac:dyDescent="0.2">
      <c r="A337" s="3">
        <v>22221</v>
      </c>
      <c r="B337" s="4">
        <v>2.37</v>
      </c>
      <c r="C337" s="4">
        <v>3.93</v>
      </c>
      <c r="D337" s="1">
        <v>29.8</v>
      </c>
      <c r="H337" s="2">
        <f t="shared" si="5"/>
        <v>11</v>
      </c>
    </row>
    <row r="338" spans="1:8" x14ac:dyDescent="0.2">
      <c r="A338" s="3">
        <v>22251</v>
      </c>
      <c r="B338" s="4">
        <v>2.25</v>
      </c>
      <c r="C338" s="4">
        <v>3.84</v>
      </c>
      <c r="D338" s="1">
        <v>29.8</v>
      </c>
      <c r="H338" s="2">
        <f t="shared" si="5"/>
        <v>12</v>
      </c>
    </row>
    <row r="339" spans="1:8" x14ac:dyDescent="0.2">
      <c r="A339" s="3">
        <v>22282</v>
      </c>
      <c r="B339" s="4">
        <v>2.2400000000000002</v>
      </c>
      <c r="C339" s="4">
        <v>3.84</v>
      </c>
      <c r="D339" s="1">
        <v>29.8</v>
      </c>
      <c r="H339" s="2">
        <f t="shared" si="5"/>
        <v>1</v>
      </c>
    </row>
    <row r="340" spans="1:8" x14ac:dyDescent="0.2">
      <c r="A340" s="3">
        <v>22313</v>
      </c>
      <c r="B340" s="4">
        <v>2.42</v>
      </c>
      <c r="C340" s="4">
        <v>3.78</v>
      </c>
      <c r="D340" s="1">
        <v>29.8</v>
      </c>
      <c r="H340" s="2">
        <f t="shared" si="5"/>
        <v>2</v>
      </c>
    </row>
    <row r="341" spans="1:8" x14ac:dyDescent="0.2">
      <c r="A341" s="3">
        <v>22341</v>
      </c>
      <c r="B341" s="4">
        <v>2.39</v>
      </c>
      <c r="C341" s="4">
        <v>3.74</v>
      </c>
      <c r="D341" s="1">
        <v>29.8</v>
      </c>
      <c r="H341" s="2">
        <f t="shared" si="5"/>
        <v>3</v>
      </c>
    </row>
    <row r="342" spans="1:8" x14ac:dyDescent="0.2">
      <c r="A342" s="3">
        <v>22372</v>
      </c>
      <c r="B342" s="4">
        <v>2.29</v>
      </c>
      <c r="C342" s="4">
        <v>3.78</v>
      </c>
      <c r="D342" s="1">
        <v>29.8</v>
      </c>
      <c r="H342" s="2">
        <f t="shared" si="5"/>
        <v>4</v>
      </c>
    </row>
    <row r="343" spans="1:8" x14ac:dyDescent="0.2">
      <c r="A343" s="3">
        <v>22402</v>
      </c>
      <c r="B343" s="4">
        <v>2.29</v>
      </c>
      <c r="C343" s="4">
        <v>3.71</v>
      </c>
      <c r="D343" s="1">
        <v>29.8</v>
      </c>
      <c r="H343" s="2">
        <f t="shared" si="5"/>
        <v>5</v>
      </c>
    </row>
    <row r="344" spans="1:8" x14ac:dyDescent="0.2">
      <c r="A344" s="3">
        <v>22433</v>
      </c>
      <c r="B344" s="4">
        <v>2.33</v>
      </c>
      <c r="C344" s="4">
        <v>3.88</v>
      </c>
      <c r="D344" s="1">
        <v>29.8</v>
      </c>
      <c r="H344" s="2">
        <f t="shared" si="5"/>
        <v>6</v>
      </c>
    </row>
    <row r="345" spans="1:8" x14ac:dyDescent="0.2">
      <c r="A345" s="3">
        <v>22463</v>
      </c>
      <c r="B345" s="4">
        <v>2.2400000000000002</v>
      </c>
      <c r="C345" s="4">
        <v>3.92</v>
      </c>
      <c r="D345" s="1">
        <v>30</v>
      </c>
      <c r="H345" s="2">
        <f t="shared" si="5"/>
        <v>7</v>
      </c>
    </row>
    <row r="346" spans="1:8" x14ac:dyDescent="0.2">
      <c r="A346" s="3">
        <v>22494</v>
      </c>
      <c r="B346" s="4">
        <v>2.39</v>
      </c>
      <c r="C346" s="4">
        <v>4.04</v>
      </c>
      <c r="D346" s="1">
        <v>29.9</v>
      </c>
      <c r="H346" s="2">
        <f t="shared" si="5"/>
        <v>8</v>
      </c>
    </row>
    <row r="347" spans="1:8" x14ac:dyDescent="0.2">
      <c r="A347" s="3">
        <v>22525</v>
      </c>
      <c r="B347" s="4">
        <v>2.2799999999999998</v>
      </c>
      <c r="C347" s="4">
        <v>3.98</v>
      </c>
      <c r="D347" s="1">
        <v>30</v>
      </c>
      <c r="H347" s="2">
        <f t="shared" si="5"/>
        <v>9</v>
      </c>
    </row>
    <row r="348" spans="1:8" x14ac:dyDescent="0.2">
      <c r="A348" s="3">
        <v>22555</v>
      </c>
      <c r="B348" s="4">
        <v>2.2999999999999998</v>
      </c>
      <c r="C348" s="4">
        <v>3.92</v>
      </c>
      <c r="D348" s="1">
        <v>30</v>
      </c>
      <c r="H348" s="2">
        <f t="shared" si="5"/>
        <v>10</v>
      </c>
    </row>
    <row r="349" spans="1:8" x14ac:dyDescent="0.2">
      <c r="A349" s="3">
        <v>22586</v>
      </c>
      <c r="B349" s="4">
        <v>2.48</v>
      </c>
      <c r="C349" s="4">
        <v>3.94</v>
      </c>
      <c r="D349" s="1">
        <v>30</v>
      </c>
      <c r="H349" s="2">
        <f t="shared" si="5"/>
        <v>11</v>
      </c>
    </row>
    <row r="350" spans="1:8" x14ac:dyDescent="0.2">
      <c r="A350" s="3">
        <v>22616</v>
      </c>
      <c r="B350" s="4">
        <v>2.6</v>
      </c>
      <c r="C350" s="4">
        <v>4.0599999999999996</v>
      </c>
      <c r="D350" s="1">
        <v>30</v>
      </c>
      <c r="H350" s="2">
        <f t="shared" si="5"/>
        <v>12</v>
      </c>
    </row>
    <row r="351" spans="1:8" x14ac:dyDescent="0.2">
      <c r="A351" s="3">
        <v>22647</v>
      </c>
      <c r="B351" s="4">
        <v>2.72</v>
      </c>
      <c r="C351" s="4">
        <v>4.08</v>
      </c>
      <c r="D351" s="1">
        <v>30</v>
      </c>
      <c r="H351" s="2">
        <f t="shared" si="5"/>
        <v>1</v>
      </c>
    </row>
    <row r="352" spans="1:8" x14ac:dyDescent="0.2">
      <c r="A352" s="3">
        <v>22678</v>
      </c>
      <c r="B352" s="4">
        <v>2.73</v>
      </c>
      <c r="C352" s="4">
        <v>4.04</v>
      </c>
      <c r="D352" s="1">
        <v>30.1</v>
      </c>
      <c r="H352" s="2">
        <f t="shared" si="5"/>
        <v>2</v>
      </c>
    </row>
    <row r="353" spans="1:8" x14ac:dyDescent="0.2">
      <c r="A353" s="3">
        <v>22706</v>
      </c>
      <c r="B353" s="4">
        <v>2.72</v>
      </c>
      <c r="C353" s="4">
        <v>3.93</v>
      </c>
      <c r="D353" s="1">
        <v>30.1</v>
      </c>
      <c r="H353" s="2">
        <f t="shared" si="5"/>
        <v>3</v>
      </c>
    </row>
    <row r="354" spans="1:8" x14ac:dyDescent="0.2">
      <c r="A354" s="3">
        <v>22737</v>
      </c>
      <c r="B354" s="4">
        <v>2.73</v>
      </c>
      <c r="C354" s="4">
        <v>3.84</v>
      </c>
      <c r="D354" s="1">
        <v>30.2</v>
      </c>
      <c r="H354" s="2">
        <f t="shared" si="5"/>
        <v>4</v>
      </c>
    </row>
    <row r="355" spans="1:8" x14ac:dyDescent="0.2">
      <c r="A355" s="3">
        <v>22767</v>
      </c>
      <c r="B355" s="4">
        <v>2.69</v>
      </c>
      <c r="C355" s="4">
        <v>3.87</v>
      </c>
      <c r="D355" s="1">
        <v>30.2</v>
      </c>
      <c r="H355" s="2">
        <f t="shared" si="5"/>
        <v>5</v>
      </c>
    </row>
    <row r="356" spans="1:8" x14ac:dyDescent="0.2">
      <c r="A356" s="3">
        <v>22798</v>
      </c>
      <c r="B356" s="4">
        <v>2.73</v>
      </c>
      <c r="C356" s="4">
        <v>3.91</v>
      </c>
      <c r="D356" s="1">
        <v>30.2</v>
      </c>
      <c r="H356" s="2">
        <f t="shared" si="5"/>
        <v>6</v>
      </c>
    </row>
    <row r="357" spans="1:8" x14ac:dyDescent="0.2">
      <c r="A357" s="3">
        <v>22828</v>
      </c>
      <c r="B357" s="4">
        <v>2.92</v>
      </c>
      <c r="C357" s="4">
        <v>4.01</v>
      </c>
      <c r="D357" s="1">
        <v>30.3</v>
      </c>
      <c r="H357" s="2">
        <f t="shared" si="5"/>
        <v>7</v>
      </c>
    </row>
    <row r="358" spans="1:8" x14ac:dyDescent="0.2">
      <c r="A358" s="3">
        <v>22859</v>
      </c>
      <c r="B358" s="4">
        <v>2.82</v>
      </c>
      <c r="C358" s="4">
        <v>3.98</v>
      </c>
      <c r="D358" s="1">
        <v>30.3</v>
      </c>
      <c r="H358" s="2">
        <f t="shared" si="5"/>
        <v>8</v>
      </c>
    </row>
    <row r="359" spans="1:8" x14ac:dyDescent="0.2">
      <c r="A359" s="3">
        <v>22890</v>
      </c>
      <c r="B359" s="4">
        <v>2.78</v>
      </c>
      <c r="C359" s="4">
        <v>3.98</v>
      </c>
      <c r="D359" s="1">
        <v>30.4</v>
      </c>
      <c r="H359" s="2">
        <f t="shared" si="5"/>
        <v>9</v>
      </c>
    </row>
    <row r="360" spans="1:8" x14ac:dyDescent="0.2">
      <c r="A360" s="3">
        <v>22920</v>
      </c>
      <c r="B360" s="4">
        <v>2.74</v>
      </c>
      <c r="C360" s="4">
        <v>3.93</v>
      </c>
      <c r="D360" s="1">
        <v>30.4</v>
      </c>
      <c r="H360" s="2">
        <f t="shared" si="5"/>
        <v>10</v>
      </c>
    </row>
    <row r="361" spans="1:8" x14ac:dyDescent="0.2">
      <c r="A361" s="3">
        <v>22951</v>
      </c>
      <c r="B361" s="4">
        <v>2.83</v>
      </c>
      <c r="C361" s="4">
        <v>3.92</v>
      </c>
      <c r="D361" s="1">
        <v>30.4</v>
      </c>
      <c r="H361" s="2">
        <f t="shared" si="5"/>
        <v>11</v>
      </c>
    </row>
    <row r="362" spans="1:8" x14ac:dyDescent="0.2">
      <c r="A362" s="3">
        <v>22981</v>
      </c>
      <c r="B362" s="4">
        <v>2.87</v>
      </c>
      <c r="C362" s="4">
        <v>3.86</v>
      </c>
      <c r="D362" s="1">
        <v>30.4</v>
      </c>
      <c r="H362" s="2">
        <f t="shared" si="5"/>
        <v>12</v>
      </c>
    </row>
    <row r="363" spans="1:8" x14ac:dyDescent="0.2">
      <c r="A363" s="3">
        <v>23012</v>
      </c>
      <c r="B363" s="4">
        <v>2.91</v>
      </c>
      <c r="C363" s="4">
        <v>3.83</v>
      </c>
      <c r="D363" s="1">
        <v>30.4</v>
      </c>
      <c r="H363" s="2">
        <f t="shared" si="5"/>
        <v>1</v>
      </c>
    </row>
    <row r="364" spans="1:8" x14ac:dyDescent="0.2">
      <c r="A364" s="3">
        <v>23043</v>
      </c>
      <c r="B364" s="4">
        <v>2.92</v>
      </c>
      <c r="C364" s="4">
        <v>3.92</v>
      </c>
      <c r="D364" s="1">
        <v>30.4</v>
      </c>
      <c r="H364" s="2">
        <f t="shared" si="5"/>
        <v>2</v>
      </c>
    </row>
    <row r="365" spans="1:8" x14ac:dyDescent="0.2">
      <c r="A365" s="3">
        <v>23071</v>
      </c>
      <c r="B365" s="4">
        <v>2.89</v>
      </c>
      <c r="C365" s="4">
        <v>3.93</v>
      </c>
      <c r="D365" s="1">
        <v>30.5</v>
      </c>
      <c r="H365" s="2">
        <f t="shared" si="5"/>
        <v>3</v>
      </c>
    </row>
    <row r="366" spans="1:8" x14ac:dyDescent="0.2">
      <c r="A366" s="3">
        <v>23102</v>
      </c>
      <c r="B366" s="4">
        <v>2.9</v>
      </c>
      <c r="C366" s="4">
        <v>3.97</v>
      </c>
      <c r="D366" s="1">
        <v>30.5</v>
      </c>
      <c r="H366" s="2">
        <f t="shared" si="5"/>
        <v>4</v>
      </c>
    </row>
    <row r="367" spans="1:8" x14ac:dyDescent="0.2">
      <c r="A367" s="3">
        <v>23132</v>
      </c>
      <c r="B367" s="4">
        <v>2.93</v>
      </c>
      <c r="C367" s="4">
        <v>3.93</v>
      </c>
      <c r="D367" s="1">
        <v>30.5</v>
      </c>
      <c r="H367" s="2">
        <f t="shared" si="5"/>
        <v>5</v>
      </c>
    </row>
    <row r="368" spans="1:8" x14ac:dyDescent="0.2">
      <c r="A368" s="3">
        <v>23163</v>
      </c>
      <c r="B368" s="4">
        <v>2.99</v>
      </c>
      <c r="C368" s="4">
        <v>3.99</v>
      </c>
      <c r="D368" s="1">
        <v>30.6</v>
      </c>
      <c r="H368" s="2">
        <f t="shared" si="5"/>
        <v>6</v>
      </c>
    </row>
    <row r="369" spans="1:8" x14ac:dyDescent="0.2">
      <c r="A369" s="3">
        <v>23193</v>
      </c>
      <c r="B369" s="4">
        <v>3.18</v>
      </c>
      <c r="C369" s="4">
        <v>4.0199999999999996</v>
      </c>
      <c r="D369" s="1">
        <v>30.7</v>
      </c>
      <c r="H369" s="2">
        <f t="shared" si="5"/>
        <v>7</v>
      </c>
    </row>
    <row r="370" spans="1:8" x14ac:dyDescent="0.2">
      <c r="A370" s="3">
        <v>23224</v>
      </c>
      <c r="B370" s="4">
        <v>3.32</v>
      </c>
      <c r="C370" s="4">
        <v>4</v>
      </c>
      <c r="D370" s="1">
        <v>30.7</v>
      </c>
      <c r="H370" s="2">
        <f t="shared" si="5"/>
        <v>8</v>
      </c>
    </row>
    <row r="371" spans="1:8" x14ac:dyDescent="0.2">
      <c r="A371" s="3">
        <v>23255</v>
      </c>
      <c r="B371" s="4">
        <v>3.38</v>
      </c>
      <c r="C371" s="4">
        <v>4.08</v>
      </c>
      <c r="D371" s="1">
        <v>30.7</v>
      </c>
      <c r="H371" s="2">
        <f t="shared" si="5"/>
        <v>9</v>
      </c>
    </row>
    <row r="372" spans="1:8" x14ac:dyDescent="0.2">
      <c r="A372" s="3">
        <v>23285</v>
      </c>
      <c r="B372" s="4">
        <v>3.45</v>
      </c>
      <c r="C372" s="4">
        <v>4.1100000000000003</v>
      </c>
      <c r="D372" s="1">
        <v>30.8</v>
      </c>
      <c r="H372" s="2">
        <f t="shared" si="5"/>
        <v>10</v>
      </c>
    </row>
    <row r="373" spans="1:8" x14ac:dyDescent="0.2">
      <c r="A373" s="3">
        <v>23316</v>
      </c>
      <c r="B373" s="4">
        <v>3.52</v>
      </c>
      <c r="C373" s="4">
        <v>4.12</v>
      </c>
      <c r="D373" s="1">
        <v>30.8</v>
      </c>
      <c r="H373" s="2">
        <f t="shared" si="5"/>
        <v>11</v>
      </c>
    </row>
    <row r="374" spans="1:8" x14ac:dyDescent="0.2">
      <c r="A374" s="3">
        <v>23346</v>
      </c>
      <c r="B374" s="4">
        <v>3.52</v>
      </c>
      <c r="C374" s="4">
        <v>4.13</v>
      </c>
      <c r="D374" s="1">
        <v>30.9</v>
      </c>
      <c r="H374" s="2">
        <f t="shared" si="5"/>
        <v>12</v>
      </c>
    </row>
    <row r="375" spans="1:8" x14ac:dyDescent="0.2">
      <c r="A375" s="3">
        <v>23377</v>
      </c>
      <c r="B375" s="4">
        <v>3.52</v>
      </c>
      <c r="C375" s="4">
        <v>4.17</v>
      </c>
      <c r="D375" s="1">
        <v>30.9</v>
      </c>
      <c r="H375" s="2">
        <f t="shared" si="5"/>
        <v>1</v>
      </c>
    </row>
    <row r="376" spans="1:8" x14ac:dyDescent="0.2">
      <c r="A376" s="3">
        <v>23408</v>
      </c>
      <c r="B376" s="4">
        <v>3.53</v>
      </c>
      <c r="C376" s="4">
        <v>4.1500000000000004</v>
      </c>
      <c r="D376" s="1">
        <v>30.9</v>
      </c>
      <c r="H376" s="2">
        <f t="shared" si="5"/>
        <v>2</v>
      </c>
    </row>
    <row r="377" spans="1:8" x14ac:dyDescent="0.2">
      <c r="A377" s="3">
        <v>23437</v>
      </c>
      <c r="B377" s="4">
        <v>3.54</v>
      </c>
      <c r="C377" s="4">
        <v>4.22</v>
      </c>
      <c r="D377" s="1">
        <v>30.9</v>
      </c>
      <c r="H377" s="2">
        <f t="shared" si="5"/>
        <v>3</v>
      </c>
    </row>
    <row r="378" spans="1:8" x14ac:dyDescent="0.2">
      <c r="A378" s="3">
        <v>23468</v>
      </c>
      <c r="B378" s="4">
        <v>3.47</v>
      </c>
      <c r="C378" s="4">
        <v>4.2300000000000004</v>
      </c>
      <c r="D378" s="1">
        <v>30.9</v>
      </c>
      <c r="H378" s="2">
        <f t="shared" si="5"/>
        <v>4</v>
      </c>
    </row>
    <row r="379" spans="1:8" x14ac:dyDescent="0.2">
      <c r="A379" s="3">
        <v>23498</v>
      </c>
      <c r="B379" s="4">
        <v>3.48</v>
      </c>
      <c r="C379" s="4">
        <v>4.2</v>
      </c>
      <c r="D379" s="1">
        <v>30.9</v>
      </c>
      <c r="H379" s="2">
        <f t="shared" si="5"/>
        <v>5</v>
      </c>
    </row>
    <row r="380" spans="1:8" x14ac:dyDescent="0.2">
      <c r="A380" s="3">
        <v>23529</v>
      </c>
      <c r="B380" s="4">
        <v>3.48</v>
      </c>
      <c r="C380" s="4">
        <v>4.17</v>
      </c>
      <c r="D380" s="1">
        <v>31</v>
      </c>
      <c r="H380" s="2">
        <f t="shared" si="5"/>
        <v>6</v>
      </c>
    </row>
    <row r="381" spans="1:8" x14ac:dyDescent="0.2">
      <c r="A381" s="3">
        <v>23559</v>
      </c>
      <c r="B381" s="4">
        <v>3.46</v>
      </c>
      <c r="C381" s="4">
        <v>4.1900000000000004</v>
      </c>
      <c r="D381" s="1">
        <v>31.1</v>
      </c>
      <c r="H381" s="2">
        <f t="shared" si="5"/>
        <v>7</v>
      </c>
    </row>
    <row r="382" spans="1:8" x14ac:dyDescent="0.2">
      <c r="A382" s="3">
        <v>23590</v>
      </c>
      <c r="B382" s="4">
        <v>3.5</v>
      </c>
      <c r="C382" s="4">
        <v>4.1900000000000004</v>
      </c>
      <c r="D382" s="1">
        <v>31</v>
      </c>
      <c r="H382" s="2">
        <f t="shared" si="5"/>
        <v>8</v>
      </c>
    </row>
    <row r="383" spans="1:8" x14ac:dyDescent="0.2">
      <c r="A383" s="3">
        <v>23621</v>
      </c>
      <c r="B383" s="4">
        <v>3.53</v>
      </c>
      <c r="C383" s="4">
        <v>4.2</v>
      </c>
      <c r="D383" s="1">
        <v>31.1</v>
      </c>
      <c r="H383" s="2">
        <f t="shared" si="5"/>
        <v>9</v>
      </c>
    </row>
    <row r="384" spans="1:8" x14ac:dyDescent="0.2">
      <c r="A384" s="3">
        <v>23651</v>
      </c>
      <c r="B384" s="4">
        <v>3.57</v>
      </c>
      <c r="C384" s="4">
        <v>4.1900000000000004</v>
      </c>
      <c r="D384" s="1">
        <v>31.1</v>
      </c>
      <c r="H384" s="2">
        <f t="shared" si="5"/>
        <v>10</v>
      </c>
    </row>
    <row r="385" spans="1:8" x14ac:dyDescent="0.2">
      <c r="A385" s="3">
        <v>23682</v>
      </c>
      <c r="B385" s="4">
        <v>3.64</v>
      </c>
      <c r="C385" s="4">
        <v>4.1500000000000004</v>
      </c>
      <c r="D385" s="1">
        <v>31.2</v>
      </c>
      <c r="H385" s="2">
        <f t="shared" si="5"/>
        <v>11</v>
      </c>
    </row>
    <row r="386" spans="1:8" x14ac:dyDescent="0.2">
      <c r="A386" s="3">
        <v>23712</v>
      </c>
      <c r="B386" s="4">
        <v>3.84</v>
      </c>
      <c r="C386" s="4">
        <v>4.18</v>
      </c>
      <c r="D386" s="1">
        <v>31.2</v>
      </c>
      <c r="H386" s="2">
        <f t="shared" si="5"/>
        <v>12</v>
      </c>
    </row>
    <row r="387" spans="1:8" x14ac:dyDescent="0.2">
      <c r="A387" s="3">
        <v>23743</v>
      </c>
      <c r="B387" s="4">
        <v>3.81</v>
      </c>
      <c r="C387" s="4">
        <v>4.1900000000000004</v>
      </c>
      <c r="D387" s="1">
        <v>31.2</v>
      </c>
      <c r="H387" s="2">
        <f t="shared" si="5"/>
        <v>1</v>
      </c>
    </row>
    <row r="388" spans="1:8" x14ac:dyDescent="0.2">
      <c r="A388" s="3">
        <v>23774</v>
      </c>
      <c r="B388" s="4">
        <v>3.93</v>
      </c>
      <c r="C388" s="4">
        <v>4.21</v>
      </c>
      <c r="D388" s="1">
        <v>31.2</v>
      </c>
      <c r="H388" s="2">
        <f t="shared" si="5"/>
        <v>2</v>
      </c>
    </row>
    <row r="389" spans="1:8" x14ac:dyDescent="0.2">
      <c r="A389" s="3">
        <v>23802</v>
      </c>
      <c r="B389" s="4">
        <v>3.93</v>
      </c>
      <c r="C389" s="4">
        <v>4.21</v>
      </c>
      <c r="D389" s="1">
        <v>31.3</v>
      </c>
      <c r="H389" s="2">
        <f t="shared" si="5"/>
        <v>3</v>
      </c>
    </row>
    <row r="390" spans="1:8" x14ac:dyDescent="0.2">
      <c r="A390" s="3">
        <v>23833</v>
      </c>
      <c r="B390" s="4">
        <v>3.93</v>
      </c>
      <c r="C390" s="4">
        <v>4.2</v>
      </c>
      <c r="D390" s="1">
        <v>31.4</v>
      </c>
      <c r="H390" s="2">
        <f t="shared" si="5"/>
        <v>4</v>
      </c>
    </row>
    <row r="391" spans="1:8" x14ac:dyDescent="0.2">
      <c r="A391" s="3">
        <v>23863</v>
      </c>
      <c r="B391" s="4">
        <v>3.89</v>
      </c>
      <c r="C391" s="4">
        <v>4.21</v>
      </c>
      <c r="D391" s="1">
        <v>31.4</v>
      </c>
      <c r="H391" s="2">
        <f t="shared" si="5"/>
        <v>5</v>
      </c>
    </row>
    <row r="392" spans="1:8" x14ac:dyDescent="0.2">
      <c r="A392" s="3">
        <v>23894</v>
      </c>
      <c r="B392" s="4">
        <v>3.8</v>
      </c>
      <c r="C392" s="4">
        <v>4.21</v>
      </c>
      <c r="D392" s="1">
        <v>31.6</v>
      </c>
      <c r="H392" s="2">
        <f t="shared" si="5"/>
        <v>6</v>
      </c>
    </row>
    <row r="393" spans="1:8" x14ac:dyDescent="0.2">
      <c r="A393" s="3">
        <v>23924</v>
      </c>
      <c r="B393" s="4">
        <v>3.84</v>
      </c>
      <c r="C393" s="4">
        <v>4.2</v>
      </c>
      <c r="D393" s="1">
        <v>31.6</v>
      </c>
      <c r="H393" s="2">
        <f t="shared" si="5"/>
        <v>7</v>
      </c>
    </row>
    <row r="394" spans="1:8" x14ac:dyDescent="0.2">
      <c r="A394" s="3">
        <v>23955</v>
      </c>
      <c r="B394" s="4">
        <v>3.84</v>
      </c>
      <c r="C394" s="4">
        <v>4.25</v>
      </c>
      <c r="D394" s="1">
        <v>31.6</v>
      </c>
      <c r="H394" s="2">
        <f t="shared" si="5"/>
        <v>8</v>
      </c>
    </row>
    <row r="395" spans="1:8" x14ac:dyDescent="0.2">
      <c r="A395" s="3">
        <v>23986</v>
      </c>
      <c r="B395" s="4">
        <v>3.92</v>
      </c>
      <c r="C395" s="4">
        <v>4.29</v>
      </c>
      <c r="D395" s="1">
        <v>31.6</v>
      </c>
      <c r="H395" s="2">
        <f t="shared" si="5"/>
        <v>9</v>
      </c>
    </row>
    <row r="396" spans="1:8" x14ac:dyDescent="0.2">
      <c r="A396" s="3">
        <v>24016</v>
      </c>
      <c r="B396" s="4">
        <v>4.03</v>
      </c>
      <c r="C396" s="4">
        <v>4.3499999999999996</v>
      </c>
      <c r="D396" s="1">
        <v>31.7</v>
      </c>
      <c r="H396" s="2">
        <f t="shared" si="5"/>
        <v>10</v>
      </c>
    </row>
    <row r="397" spans="1:8" x14ac:dyDescent="0.2">
      <c r="A397" s="3">
        <v>24047</v>
      </c>
      <c r="B397" s="4">
        <v>4.09</v>
      </c>
      <c r="C397" s="4">
        <v>4.45</v>
      </c>
      <c r="D397" s="1">
        <v>31.7</v>
      </c>
      <c r="H397" s="2">
        <f t="shared" si="5"/>
        <v>11</v>
      </c>
    </row>
    <row r="398" spans="1:8" x14ac:dyDescent="0.2">
      <c r="A398" s="3">
        <v>24077</v>
      </c>
      <c r="B398" s="4">
        <v>4.38</v>
      </c>
      <c r="C398" s="4">
        <v>4.62</v>
      </c>
      <c r="D398" s="1">
        <v>31.8</v>
      </c>
      <c r="H398" s="2">
        <f t="shared" si="5"/>
        <v>12</v>
      </c>
    </row>
    <row r="399" spans="1:8" x14ac:dyDescent="0.2">
      <c r="A399" s="3">
        <v>24108</v>
      </c>
      <c r="B399" s="4">
        <v>4.59</v>
      </c>
      <c r="C399" s="4">
        <v>4.6100000000000003</v>
      </c>
      <c r="D399" s="1">
        <v>31.8</v>
      </c>
      <c r="H399" s="2">
        <f t="shared" si="5"/>
        <v>1</v>
      </c>
    </row>
    <row r="400" spans="1:8" x14ac:dyDescent="0.2">
      <c r="A400" s="3">
        <v>24139</v>
      </c>
      <c r="B400" s="4">
        <v>4.6500000000000004</v>
      </c>
      <c r="C400" s="4">
        <v>4.83</v>
      </c>
      <c r="D400" s="1">
        <v>32</v>
      </c>
      <c r="H400" s="2">
        <f t="shared" ref="H400:H463" si="6">MONTH(A400)</f>
        <v>2</v>
      </c>
    </row>
    <row r="401" spans="1:8" x14ac:dyDescent="0.2">
      <c r="A401" s="3">
        <v>24167</v>
      </c>
      <c r="B401" s="4">
        <v>4.59</v>
      </c>
      <c r="C401" s="4">
        <v>4.87</v>
      </c>
      <c r="D401" s="1">
        <v>32.1</v>
      </c>
      <c r="H401" s="2">
        <f t="shared" si="6"/>
        <v>3</v>
      </c>
    </row>
    <row r="402" spans="1:8" x14ac:dyDescent="0.2">
      <c r="A402" s="3">
        <v>24198</v>
      </c>
      <c r="B402" s="4">
        <v>4.62</v>
      </c>
      <c r="C402" s="4">
        <v>4.75</v>
      </c>
      <c r="D402" s="1">
        <v>32.299999999999997</v>
      </c>
      <c r="H402" s="2">
        <f t="shared" si="6"/>
        <v>4</v>
      </c>
    </row>
    <row r="403" spans="1:8" x14ac:dyDescent="0.2">
      <c r="A403" s="3">
        <v>24228</v>
      </c>
      <c r="B403" s="4">
        <v>4.6399999999999997</v>
      </c>
      <c r="C403" s="4">
        <v>4.78</v>
      </c>
      <c r="D403" s="1">
        <v>32.299999999999997</v>
      </c>
      <c r="H403" s="2">
        <f t="shared" si="6"/>
        <v>5</v>
      </c>
    </row>
    <row r="404" spans="1:8" x14ac:dyDescent="0.2">
      <c r="A404" s="3">
        <v>24259</v>
      </c>
      <c r="B404" s="4">
        <v>4.5</v>
      </c>
      <c r="C404" s="4">
        <v>4.8099999999999996</v>
      </c>
      <c r="D404" s="1">
        <v>32.4</v>
      </c>
      <c r="H404" s="2">
        <f t="shared" si="6"/>
        <v>6</v>
      </c>
    </row>
    <row r="405" spans="1:8" x14ac:dyDescent="0.2">
      <c r="A405" s="3">
        <v>24289</v>
      </c>
      <c r="B405" s="4">
        <v>4.8</v>
      </c>
      <c r="C405" s="4">
        <v>5.0199999999999996</v>
      </c>
      <c r="D405" s="1">
        <v>32.5</v>
      </c>
      <c r="H405" s="2">
        <f t="shared" si="6"/>
        <v>7</v>
      </c>
    </row>
    <row r="406" spans="1:8" x14ac:dyDescent="0.2">
      <c r="A406" s="3">
        <v>24320</v>
      </c>
      <c r="B406" s="4">
        <v>4.96</v>
      </c>
      <c r="C406" s="4">
        <v>5.22</v>
      </c>
      <c r="D406" s="1">
        <v>32.700000000000003</v>
      </c>
      <c r="H406" s="2">
        <f t="shared" si="6"/>
        <v>8</v>
      </c>
    </row>
    <row r="407" spans="1:8" x14ac:dyDescent="0.2">
      <c r="A407" s="3">
        <v>24351</v>
      </c>
      <c r="B407" s="4">
        <v>5.37</v>
      </c>
      <c r="C407" s="4">
        <v>5.18</v>
      </c>
      <c r="D407" s="1">
        <v>32.700000000000003</v>
      </c>
      <c r="H407" s="2">
        <f t="shared" si="6"/>
        <v>9</v>
      </c>
    </row>
    <row r="408" spans="1:8" x14ac:dyDescent="0.2">
      <c r="A408" s="3">
        <v>24381</v>
      </c>
      <c r="B408" s="4">
        <v>5.35</v>
      </c>
      <c r="C408" s="4">
        <v>5.01</v>
      </c>
      <c r="D408" s="1">
        <v>32.9</v>
      </c>
      <c r="H408" s="2">
        <f t="shared" si="6"/>
        <v>10</v>
      </c>
    </row>
    <row r="409" spans="1:8" x14ac:dyDescent="0.2">
      <c r="A409" s="3">
        <v>24412</v>
      </c>
      <c r="B409" s="4">
        <v>5.32</v>
      </c>
      <c r="C409" s="4">
        <v>5.16</v>
      </c>
      <c r="D409" s="1">
        <v>32.9</v>
      </c>
      <c r="H409" s="2">
        <f t="shared" si="6"/>
        <v>11</v>
      </c>
    </row>
    <row r="410" spans="1:8" x14ac:dyDescent="0.2">
      <c r="A410" s="3">
        <v>24442</v>
      </c>
      <c r="B410" s="4">
        <v>4.96</v>
      </c>
      <c r="C410" s="4">
        <v>4.84</v>
      </c>
      <c r="D410" s="1">
        <v>32.9</v>
      </c>
      <c r="H410" s="2">
        <f t="shared" si="6"/>
        <v>12</v>
      </c>
    </row>
    <row r="411" spans="1:8" x14ac:dyDescent="0.2">
      <c r="A411" s="3">
        <v>24473</v>
      </c>
      <c r="B411" s="4">
        <v>4.72</v>
      </c>
      <c r="C411" s="4">
        <v>4.58</v>
      </c>
      <c r="D411" s="1">
        <v>32.9</v>
      </c>
      <c r="H411" s="2">
        <f t="shared" si="6"/>
        <v>1</v>
      </c>
    </row>
    <row r="412" spans="1:8" x14ac:dyDescent="0.2">
      <c r="A412" s="3">
        <v>24504</v>
      </c>
      <c r="B412" s="4">
        <v>4.5599999999999996</v>
      </c>
      <c r="C412" s="4">
        <v>4.63</v>
      </c>
      <c r="D412" s="1">
        <v>32.9</v>
      </c>
      <c r="H412" s="2">
        <f t="shared" si="6"/>
        <v>2</v>
      </c>
    </row>
    <row r="413" spans="1:8" x14ac:dyDescent="0.2">
      <c r="A413" s="3">
        <v>24532</v>
      </c>
      <c r="B413" s="4">
        <v>4.26</v>
      </c>
      <c r="C413" s="4">
        <v>4.54</v>
      </c>
      <c r="D413" s="1">
        <v>33</v>
      </c>
      <c r="H413" s="2">
        <f t="shared" si="6"/>
        <v>3</v>
      </c>
    </row>
    <row r="414" spans="1:8" x14ac:dyDescent="0.2">
      <c r="A414" s="3">
        <v>24563</v>
      </c>
      <c r="B414" s="4">
        <v>3.84</v>
      </c>
      <c r="C414" s="4">
        <v>4.59</v>
      </c>
      <c r="D414" s="1">
        <v>33.1</v>
      </c>
      <c r="H414" s="2">
        <f t="shared" si="6"/>
        <v>4</v>
      </c>
    </row>
    <row r="415" spans="1:8" x14ac:dyDescent="0.2">
      <c r="A415" s="3">
        <v>24593</v>
      </c>
      <c r="B415" s="4">
        <v>3.6</v>
      </c>
      <c r="C415" s="4">
        <v>4.8499999999999996</v>
      </c>
      <c r="D415" s="1">
        <v>33.200000000000003</v>
      </c>
      <c r="H415" s="2">
        <f t="shared" si="6"/>
        <v>5</v>
      </c>
    </row>
    <row r="416" spans="1:8" x14ac:dyDescent="0.2">
      <c r="A416" s="3">
        <v>24624</v>
      </c>
      <c r="B416" s="4">
        <v>3.54</v>
      </c>
      <c r="C416" s="4">
        <v>5.0199999999999996</v>
      </c>
      <c r="D416" s="1">
        <v>33.299999999999997</v>
      </c>
      <c r="H416" s="2">
        <f t="shared" si="6"/>
        <v>6</v>
      </c>
    </row>
    <row r="417" spans="1:8" x14ac:dyDescent="0.2">
      <c r="A417" s="3">
        <v>24654</v>
      </c>
      <c r="B417" s="4">
        <v>4.21</v>
      </c>
      <c r="C417" s="4">
        <v>5.16</v>
      </c>
      <c r="D417" s="1">
        <v>33.4</v>
      </c>
      <c r="H417" s="2">
        <f t="shared" si="6"/>
        <v>7</v>
      </c>
    </row>
    <row r="418" spans="1:8" x14ac:dyDescent="0.2">
      <c r="A418" s="3">
        <v>24685</v>
      </c>
      <c r="B418" s="4">
        <v>4.2699999999999996</v>
      </c>
      <c r="C418" s="4">
        <v>5.28</v>
      </c>
      <c r="D418" s="1">
        <v>33.5</v>
      </c>
      <c r="H418" s="2">
        <f t="shared" si="6"/>
        <v>8</v>
      </c>
    </row>
    <row r="419" spans="1:8" x14ac:dyDescent="0.2">
      <c r="A419" s="3">
        <v>24716</v>
      </c>
      <c r="B419" s="4">
        <v>4.42</v>
      </c>
      <c r="C419" s="4">
        <v>5.3</v>
      </c>
      <c r="D419" s="1">
        <v>33.6</v>
      </c>
      <c r="H419" s="2">
        <f t="shared" si="6"/>
        <v>9</v>
      </c>
    </row>
    <row r="420" spans="1:8" x14ac:dyDescent="0.2">
      <c r="A420" s="3">
        <v>24746</v>
      </c>
      <c r="B420" s="4">
        <v>4.5599999999999996</v>
      </c>
      <c r="C420" s="4">
        <v>5.48</v>
      </c>
      <c r="D420" s="1">
        <v>33.700000000000003</v>
      </c>
      <c r="H420" s="2">
        <f t="shared" si="6"/>
        <v>10</v>
      </c>
    </row>
    <row r="421" spans="1:8" x14ac:dyDescent="0.2">
      <c r="A421" s="3">
        <v>24777</v>
      </c>
      <c r="B421" s="4">
        <v>4.7300000000000004</v>
      </c>
      <c r="C421" s="4">
        <v>5.75</v>
      </c>
      <c r="D421" s="1">
        <v>33.799999999999997</v>
      </c>
      <c r="H421" s="2">
        <f t="shared" si="6"/>
        <v>11</v>
      </c>
    </row>
    <row r="422" spans="1:8" x14ac:dyDescent="0.2">
      <c r="A422" s="3">
        <v>24807</v>
      </c>
      <c r="B422" s="4">
        <v>4.97</v>
      </c>
      <c r="C422" s="4">
        <v>5.7</v>
      </c>
      <c r="D422" s="1">
        <v>33.9</v>
      </c>
      <c r="H422" s="2">
        <f t="shared" si="6"/>
        <v>12</v>
      </c>
    </row>
    <row r="423" spans="1:8" x14ac:dyDescent="0.2">
      <c r="A423" s="3">
        <v>24838</v>
      </c>
      <c r="B423" s="4">
        <v>5</v>
      </c>
      <c r="C423" s="4">
        <v>5.53</v>
      </c>
      <c r="D423" s="1">
        <v>34.1</v>
      </c>
      <c r="H423" s="2">
        <f t="shared" si="6"/>
        <v>1</v>
      </c>
    </row>
    <row r="424" spans="1:8" x14ac:dyDescent="0.2">
      <c r="A424" s="3">
        <v>24869</v>
      </c>
      <c r="B424" s="4">
        <v>4.9800000000000004</v>
      </c>
      <c r="C424" s="4">
        <v>5.56</v>
      </c>
      <c r="D424" s="1">
        <v>34.200000000000003</v>
      </c>
      <c r="H424" s="2">
        <f t="shared" si="6"/>
        <v>2</v>
      </c>
    </row>
    <row r="425" spans="1:8" x14ac:dyDescent="0.2">
      <c r="A425" s="3">
        <v>24898</v>
      </c>
      <c r="B425" s="4">
        <v>5.17</v>
      </c>
      <c r="C425" s="4">
        <v>5.74</v>
      </c>
      <c r="D425" s="1">
        <v>34.299999999999997</v>
      </c>
      <c r="H425" s="2">
        <f t="shared" si="6"/>
        <v>3</v>
      </c>
    </row>
    <row r="426" spans="1:8" x14ac:dyDescent="0.2">
      <c r="A426" s="3">
        <v>24929</v>
      </c>
      <c r="B426" s="4">
        <v>5.38</v>
      </c>
      <c r="C426" s="4">
        <v>5.64</v>
      </c>
      <c r="D426" s="1">
        <v>34.4</v>
      </c>
      <c r="H426" s="2">
        <f t="shared" si="6"/>
        <v>4</v>
      </c>
    </row>
    <row r="427" spans="1:8" x14ac:dyDescent="0.2">
      <c r="A427" s="3">
        <v>24959</v>
      </c>
      <c r="B427" s="4">
        <v>5.66</v>
      </c>
      <c r="C427" s="4">
        <v>5.87</v>
      </c>
      <c r="D427" s="1">
        <v>34.5</v>
      </c>
      <c r="H427" s="2">
        <f t="shared" si="6"/>
        <v>5</v>
      </c>
    </row>
    <row r="428" spans="1:8" x14ac:dyDescent="0.2">
      <c r="A428" s="3">
        <v>24990</v>
      </c>
      <c r="B428" s="4">
        <v>5.52</v>
      </c>
      <c r="C428" s="4">
        <v>5.72</v>
      </c>
      <c r="D428" s="1">
        <v>34.700000000000003</v>
      </c>
      <c r="H428" s="2">
        <f t="shared" si="6"/>
        <v>6</v>
      </c>
    </row>
    <row r="429" spans="1:8" x14ac:dyDescent="0.2">
      <c r="A429" s="3">
        <v>25020</v>
      </c>
      <c r="B429" s="4">
        <v>5.31</v>
      </c>
      <c r="C429" s="4">
        <v>5.5</v>
      </c>
      <c r="D429" s="1">
        <v>34.9</v>
      </c>
      <c r="H429" s="2">
        <f t="shared" si="6"/>
        <v>7</v>
      </c>
    </row>
    <row r="430" spans="1:8" x14ac:dyDescent="0.2">
      <c r="A430" s="3">
        <v>25051</v>
      </c>
      <c r="B430" s="4">
        <v>5.09</v>
      </c>
      <c r="C430" s="4">
        <v>5.42</v>
      </c>
      <c r="D430" s="1">
        <v>35</v>
      </c>
      <c r="H430" s="2">
        <f t="shared" si="6"/>
        <v>8</v>
      </c>
    </row>
    <row r="431" spans="1:8" x14ac:dyDescent="0.2">
      <c r="A431" s="3">
        <v>25082</v>
      </c>
      <c r="B431" s="4">
        <v>5.19</v>
      </c>
      <c r="C431" s="4">
        <v>5.46</v>
      </c>
      <c r="D431" s="1">
        <v>35.1</v>
      </c>
      <c r="H431" s="2">
        <f t="shared" si="6"/>
        <v>9</v>
      </c>
    </row>
    <row r="432" spans="1:8" x14ac:dyDescent="0.2">
      <c r="A432" s="3">
        <v>25112</v>
      </c>
      <c r="B432" s="4">
        <v>5.35</v>
      </c>
      <c r="C432" s="4">
        <v>5.58</v>
      </c>
      <c r="D432" s="1">
        <v>35.299999999999997</v>
      </c>
      <c r="H432" s="2">
        <f t="shared" si="6"/>
        <v>10</v>
      </c>
    </row>
    <row r="433" spans="1:8" x14ac:dyDescent="0.2">
      <c r="A433" s="3">
        <v>25143</v>
      </c>
      <c r="B433" s="4">
        <v>5.45</v>
      </c>
      <c r="C433" s="4">
        <v>5.7</v>
      </c>
      <c r="D433" s="1">
        <v>35.4</v>
      </c>
      <c r="H433" s="2">
        <f t="shared" si="6"/>
        <v>11</v>
      </c>
    </row>
    <row r="434" spans="1:8" x14ac:dyDescent="0.2">
      <c r="A434" s="3">
        <v>25173</v>
      </c>
      <c r="B434" s="4">
        <v>5.96</v>
      </c>
      <c r="C434" s="4">
        <v>6.03</v>
      </c>
      <c r="D434" s="1">
        <v>35.5</v>
      </c>
      <c r="H434" s="2">
        <f t="shared" si="6"/>
        <v>12</v>
      </c>
    </row>
    <row r="435" spans="1:8" x14ac:dyDescent="0.2">
      <c r="A435" s="3">
        <v>25204</v>
      </c>
      <c r="B435" s="4">
        <v>6.14</v>
      </c>
      <c r="C435" s="4">
        <v>6.04</v>
      </c>
      <c r="D435" s="1">
        <v>35.6</v>
      </c>
      <c r="H435" s="2">
        <f t="shared" si="6"/>
        <v>1</v>
      </c>
    </row>
    <row r="436" spans="1:8" x14ac:dyDescent="0.2">
      <c r="A436" s="3">
        <v>25235</v>
      </c>
      <c r="B436" s="4">
        <v>6.12</v>
      </c>
      <c r="C436" s="4">
        <v>6.19</v>
      </c>
      <c r="D436" s="1">
        <v>35.799999999999997</v>
      </c>
      <c r="H436" s="2">
        <f t="shared" si="6"/>
        <v>2</v>
      </c>
    </row>
    <row r="437" spans="1:8" x14ac:dyDescent="0.2">
      <c r="A437" s="3">
        <v>25263</v>
      </c>
      <c r="B437" s="4">
        <v>6.02</v>
      </c>
      <c r="C437" s="4">
        <v>6.3</v>
      </c>
      <c r="D437" s="1">
        <v>36.1</v>
      </c>
      <c r="H437" s="2">
        <f t="shared" si="6"/>
        <v>3</v>
      </c>
    </row>
    <row r="438" spans="1:8" x14ac:dyDescent="0.2">
      <c r="A438" s="3">
        <v>25294</v>
      </c>
      <c r="B438" s="4">
        <v>6.11</v>
      </c>
      <c r="C438" s="4">
        <v>6.17</v>
      </c>
      <c r="D438" s="1">
        <v>36.299999999999997</v>
      </c>
      <c r="H438" s="2">
        <f t="shared" si="6"/>
        <v>4</v>
      </c>
    </row>
    <row r="439" spans="1:8" x14ac:dyDescent="0.2">
      <c r="A439" s="3">
        <v>25324</v>
      </c>
      <c r="B439" s="4">
        <v>6.04</v>
      </c>
      <c r="C439" s="4">
        <v>6.32</v>
      </c>
      <c r="D439" s="1">
        <v>36.4</v>
      </c>
      <c r="H439" s="2">
        <f t="shared" si="6"/>
        <v>5</v>
      </c>
    </row>
    <row r="440" spans="1:8" x14ac:dyDescent="0.2">
      <c r="A440" s="3">
        <v>25355</v>
      </c>
      <c r="B440" s="4">
        <v>6.44</v>
      </c>
      <c r="C440" s="4">
        <v>6.57</v>
      </c>
      <c r="D440" s="1">
        <v>36.6</v>
      </c>
      <c r="H440" s="2">
        <f t="shared" si="6"/>
        <v>6</v>
      </c>
    </row>
    <row r="441" spans="1:8" x14ac:dyDescent="0.2">
      <c r="A441" s="3">
        <v>25385</v>
      </c>
      <c r="B441" s="4">
        <v>7</v>
      </c>
      <c r="C441" s="4">
        <v>6.72</v>
      </c>
      <c r="D441" s="1">
        <v>36.799999999999997</v>
      </c>
      <c r="H441" s="2">
        <f t="shared" si="6"/>
        <v>7</v>
      </c>
    </row>
    <row r="442" spans="1:8" x14ac:dyDescent="0.2">
      <c r="A442" s="3">
        <v>25416</v>
      </c>
      <c r="B442" s="4">
        <v>6.98</v>
      </c>
      <c r="C442" s="4">
        <v>6.69</v>
      </c>
      <c r="D442" s="1">
        <v>37</v>
      </c>
      <c r="H442" s="2">
        <f t="shared" si="6"/>
        <v>8</v>
      </c>
    </row>
    <row r="443" spans="1:8" x14ac:dyDescent="0.2">
      <c r="A443" s="3">
        <v>25447</v>
      </c>
      <c r="B443" s="4">
        <v>7.09</v>
      </c>
      <c r="C443" s="4">
        <v>7.16</v>
      </c>
      <c r="D443" s="1">
        <v>37.1</v>
      </c>
      <c r="H443" s="2">
        <f t="shared" si="6"/>
        <v>9</v>
      </c>
    </row>
    <row r="444" spans="1:8" x14ac:dyDescent="0.2">
      <c r="A444" s="3">
        <v>25477</v>
      </c>
      <c r="B444" s="4">
        <v>7</v>
      </c>
      <c r="C444" s="4">
        <v>7.1</v>
      </c>
      <c r="D444" s="1">
        <v>37.299999999999997</v>
      </c>
      <c r="H444" s="2">
        <f t="shared" si="6"/>
        <v>10</v>
      </c>
    </row>
    <row r="445" spans="1:8" x14ac:dyDescent="0.2">
      <c r="A445" s="3">
        <v>25508</v>
      </c>
      <c r="B445" s="4">
        <v>7.24</v>
      </c>
      <c r="C445" s="4">
        <v>7.14</v>
      </c>
      <c r="D445" s="1">
        <v>37.5</v>
      </c>
      <c r="H445" s="2">
        <f t="shared" si="6"/>
        <v>11</v>
      </c>
    </row>
    <row r="446" spans="1:8" x14ac:dyDescent="0.2">
      <c r="A446" s="3">
        <v>25538</v>
      </c>
      <c r="B446" s="4">
        <v>7.82</v>
      </c>
      <c r="C446" s="4">
        <v>7.65</v>
      </c>
      <c r="D446" s="1">
        <v>37.700000000000003</v>
      </c>
      <c r="H446" s="2">
        <f t="shared" si="6"/>
        <v>12</v>
      </c>
    </row>
    <row r="447" spans="1:8" x14ac:dyDescent="0.2">
      <c r="A447" s="3">
        <v>25569</v>
      </c>
      <c r="B447" s="4">
        <v>7.87</v>
      </c>
      <c r="C447" s="4">
        <v>7.79</v>
      </c>
      <c r="D447" s="1">
        <v>37.799999999999997</v>
      </c>
      <c r="H447" s="2">
        <f t="shared" si="6"/>
        <v>1</v>
      </c>
    </row>
    <row r="448" spans="1:8" x14ac:dyDescent="0.2">
      <c r="A448" s="3">
        <v>25600</v>
      </c>
      <c r="B448" s="4">
        <v>7.13</v>
      </c>
      <c r="C448" s="4">
        <v>7.24</v>
      </c>
      <c r="D448" s="1">
        <v>38</v>
      </c>
      <c r="H448" s="2">
        <f t="shared" si="6"/>
        <v>2</v>
      </c>
    </row>
    <row r="449" spans="1:8" x14ac:dyDescent="0.2">
      <c r="A449" s="3">
        <v>25628</v>
      </c>
      <c r="B449" s="4">
        <v>6.63</v>
      </c>
      <c r="C449" s="4">
        <v>7.07</v>
      </c>
      <c r="D449" s="1">
        <v>38.200000000000003</v>
      </c>
      <c r="H449" s="2">
        <f t="shared" si="6"/>
        <v>3</v>
      </c>
    </row>
    <row r="450" spans="1:8" x14ac:dyDescent="0.2">
      <c r="A450" s="3">
        <v>25659</v>
      </c>
      <c r="B450" s="4">
        <v>6.51</v>
      </c>
      <c r="C450" s="4">
        <v>7.39</v>
      </c>
      <c r="D450" s="1">
        <v>38.5</v>
      </c>
      <c r="H450" s="2">
        <f t="shared" si="6"/>
        <v>4</v>
      </c>
    </row>
    <row r="451" spans="1:8" x14ac:dyDescent="0.2">
      <c r="A451" s="3">
        <v>25689</v>
      </c>
      <c r="B451" s="4">
        <v>6.84</v>
      </c>
      <c r="C451" s="4">
        <v>7.91</v>
      </c>
      <c r="D451" s="1">
        <v>38.6</v>
      </c>
      <c r="H451" s="2">
        <f t="shared" si="6"/>
        <v>5</v>
      </c>
    </row>
    <row r="452" spans="1:8" x14ac:dyDescent="0.2">
      <c r="A452" s="3">
        <v>25720</v>
      </c>
      <c r="B452" s="4">
        <v>6.68</v>
      </c>
      <c r="C452" s="4">
        <v>7.84</v>
      </c>
      <c r="D452" s="1">
        <v>38.799999999999997</v>
      </c>
      <c r="H452" s="2">
        <f t="shared" si="6"/>
        <v>6</v>
      </c>
    </row>
    <row r="453" spans="1:8" x14ac:dyDescent="0.2">
      <c r="A453" s="3">
        <v>25750</v>
      </c>
      <c r="B453" s="4">
        <v>6.45</v>
      </c>
      <c r="C453" s="4">
        <v>7.46</v>
      </c>
      <c r="D453" s="1">
        <v>39</v>
      </c>
      <c r="H453" s="2">
        <f t="shared" si="6"/>
        <v>7</v>
      </c>
    </row>
    <row r="454" spans="1:8" x14ac:dyDescent="0.2">
      <c r="A454" s="3">
        <v>25781</v>
      </c>
      <c r="B454" s="4">
        <v>6.41</v>
      </c>
      <c r="C454" s="4">
        <v>7.53</v>
      </c>
      <c r="D454" s="1">
        <v>39</v>
      </c>
      <c r="H454" s="2">
        <f t="shared" si="6"/>
        <v>8</v>
      </c>
    </row>
    <row r="455" spans="1:8" x14ac:dyDescent="0.2">
      <c r="A455" s="3">
        <v>25812</v>
      </c>
      <c r="B455" s="4">
        <v>6.12</v>
      </c>
      <c r="C455" s="4">
        <v>7.39</v>
      </c>
      <c r="D455" s="1">
        <v>39.200000000000003</v>
      </c>
      <c r="H455" s="2">
        <f t="shared" si="6"/>
        <v>9</v>
      </c>
    </row>
    <row r="456" spans="1:8" x14ac:dyDescent="0.2">
      <c r="A456" s="3">
        <v>25842</v>
      </c>
      <c r="B456" s="4">
        <v>5.91</v>
      </c>
      <c r="C456" s="4">
        <v>7.33</v>
      </c>
      <c r="D456" s="1">
        <v>39.4</v>
      </c>
      <c r="H456" s="2">
        <f t="shared" si="6"/>
        <v>10</v>
      </c>
    </row>
    <row r="457" spans="1:8" x14ac:dyDescent="0.2">
      <c r="A457" s="3">
        <v>25873</v>
      </c>
      <c r="B457" s="4">
        <v>5.28</v>
      </c>
      <c r="C457" s="4">
        <v>6.84</v>
      </c>
      <c r="D457" s="1">
        <v>39.6</v>
      </c>
      <c r="H457" s="2">
        <f t="shared" si="6"/>
        <v>11</v>
      </c>
    </row>
    <row r="458" spans="1:8" x14ac:dyDescent="0.2">
      <c r="A458" s="3">
        <v>25903</v>
      </c>
      <c r="B458" s="4">
        <v>4.87</v>
      </c>
      <c r="C458" s="4">
        <v>6.39</v>
      </c>
      <c r="D458" s="1">
        <v>39.799999999999997</v>
      </c>
      <c r="H458" s="2">
        <f t="shared" si="6"/>
        <v>12</v>
      </c>
    </row>
    <row r="459" spans="1:8" x14ac:dyDescent="0.2">
      <c r="A459" s="3">
        <v>25934</v>
      </c>
      <c r="B459" s="4">
        <v>4.4400000000000004</v>
      </c>
      <c r="C459" s="4">
        <v>6.24</v>
      </c>
      <c r="D459" s="1">
        <v>39.799999999999997</v>
      </c>
      <c r="H459" s="2">
        <f t="shared" si="6"/>
        <v>1</v>
      </c>
    </row>
    <row r="460" spans="1:8" x14ac:dyDescent="0.2">
      <c r="A460" s="3">
        <v>25965</v>
      </c>
      <c r="B460" s="4">
        <v>3.7</v>
      </c>
      <c r="C460" s="4">
        <v>6.11</v>
      </c>
      <c r="D460" s="1">
        <v>39.9</v>
      </c>
      <c r="H460" s="2">
        <f t="shared" si="6"/>
        <v>2</v>
      </c>
    </row>
    <row r="461" spans="1:8" x14ac:dyDescent="0.2">
      <c r="A461" s="3">
        <v>25993</v>
      </c>
      <c r="B461" s="4">
        <v>3.38</v>
      </c>
      <c r="C461" s="4">
        <v>5.7</v>
      </c>
      <c r="D461" s="1">
        <v>40</v>
      </c>
      <c r="H461" s="2">
        <f t="shared" si="6"/>
        <v>3</v>
      </c>
    </row>
    <row r="462" spans="1:8" x14ac:dyDescent="0.2">
      <c r="A462" s="3">
        <v>26024</v>
      </c>
      <c r="B462" s="4">
        <v>3.86</v>
      </c>
      <c r="C462" s="4">
        <v>5.83</v>
      </c>
      <c r="D462" s="1">
        <v>40.1</v>
      </c>
      <c r="H462" s="2">
        <f t="shared" si="6"/>
        <v>4</v>
      </c>
    </row>
    <row r="463" spans="1:8" x14ac:dyDescent="0.2">
      <c r="A463" s="3">
        <v>26054</v>
      </c>
      <c r="B463" s="4">
        <v>4.1399999999999997</v>
      </c>
      <c r="C463" s="4">
        <v>6.39</v>
      </c>
      <c r="D463" s="1">
        <v>40.299999999999997</v>
      </c>
      <c r="H463" s="2">
        <f t="shared" si="6"/>
        <v>5</v>
      </c>
    </row>
    <row r="464" spans="1:8" x14ac:dyDescent="0.2">
      <c r="A464" s="3">
        <v>26085</v>
      </c>
      <c r="B464" s="4">
        <v>4.75</v>
      </c>
      <c r="C464" s="4">
        <v>6.52</v>
      </c>
      <c r="D464" s="1">
        <v>40.6</v>
      </c>
      <c r="H464" s="2">
        <f t="shared" ref="H464:H527" si="7">MONTH(A464)</f>
        <v>6</v>
      </c>
    </row>
    <row r="465" spans="1:8" x14ac:dyDescent="0.2">
      <c r="A465" s="3">
        <v>26115</v>
      </c>
      <c r="B465" s="4">
        <v>5.4</v>
      </c>
      <c r="C465" s="4">
        <v>6.73</v>
      </c>
      <c r="D465" s="1">
        <v>40.700000000000003</v>
      </c>
      <c r="H465" s="2">
        <f t="shared" si="7"/>
        <v>7</v>
      </c>
    </row>
    <row r="466" spans="1:8" x14ac:dyDescent="0.2">
      <c r="A466" s="3">
        <v>26146</v>
      </c>
      <c r="B466" s="4">
        <v>4.9400000000000004</v>
      </c>
      <c r="C466" s="4">
        <v>6.58</v>
      </c>
      <c r="D466" s="1">
        <v>40.799999999999997</v>
      </c>
      <c r="H466" s="2">
        <f t="shared" si="7"/>
        <v>8</v>
      </c>
    </row>
    <row r="467" spans="1:8" x14ac:dyDescent="0.2">
      <c r="A467" s="3">
        <v>26177</v>
      </c>
      <c r="B467" s="4">
        <v>4.6900000000000004</v>
      </c>
      <c r="C467" s="4">
        <v>6.14</v>
      </c>
      <c r="D467" s="1">
        <v>40.799999999999997</v>
      </c>
      <c r="H467" s="2">
        <f t="shared" si="7"/>
        <v>9</v>
      </c>
    </row>
    <row r="468" spans="1:8" x14ac:dyDescent="0.2">
      <c r="A468" s="3">
        <v>26207</v>
      </c>
      <c r="B468" s="4">
        <v>4.46</v>
      </c>
      <c r="C468" s="4">
        <v>5.93</v>
      </c>
      <c r="D468" s="1">
        <v>40.9</v>
      </c>
      <c r="H468" s="2">
        <f t="shared" si="7"/>
        <v>10</v>
      </c>
    </row>
    <row r="469" spans="1:8" x14ac:dyDescent="0.2">
      <c r="A469" s="3">
        <v>26238</v>
      </c>
      <c r="B469" s="4">
        <v>4.22</v>
      </c>
      <c r="C469" s="4">
        <v>5.81</v>
      </c>
      <c r="D469" s="1">
        <v>40.9</v>
      </c>
      <c r="H469" s="2">
        <f t="shared" si="7"/>
        <v>11</v>
      </c>
    </row>
    <row r="470" spans="1:8" x14ac:dyDescent="0.2">
      <c r="A470" s="3">
        <v>26268</v>
      </c>
      <c r="B470" s="4">
        <v>4.01</v>
      </c>
      <c r="C470" s="4">
        <v>5.93</v>
      </c>
      <c r="D470" s="1">
        <v>41.1</v>
      </c>
      <c r="H470" s="2">
        <f t="shared" si="7"/>
        <v>12</v>
      </c>
    </row>
    <row r="471" spans="1:8" x14ac:dyDescent="0.2">
      <c r="A471" s="3">
        <v>26299</v>
      </c>
      <c r="B471" s="4">
        <v>3.38</v>
      </c>
      <c r="C471" s="4">
        <v>5.95</v>
      </c>
      <c r="D471" s="1">
        <v>41.1</v>
      </c>
      <c r="H471" s="2">
        <f t="shared" si="7"/>
        <v>1</v>
      </c>
    </row>
    <row r="472" spans="1:8" x14ac:dyDescent="0.2">
      <c r="A472" s="3">
        <v>26330</v>
      </c>
      <c r="B472" s="4">
        <v>3.2</v>
      </c>
      <c r="C472" s="4">
        <v>6.08</v>
      </c>
      <c r="D472" s="1">
        <v>41.3</v>
      </c>
      <c r="H472" s="2">
        <f t="shared" si="7"/>
        <v>2</v>
      </c>
    </row>
    <row r="473" spans="1:8" x14ac:dyDescent="0.2">
      <c r="A473" s="3">
        <v>26359</v>
      </c>
      <c r="B473" s="4">
        <v>3.73</v>
      </c>
      <c r="C473" s="4">
        <v>6.07</v>
      </c>
      <c r="D473" s="1">
        <v>41.4</v>
      </c>
      <c r="H473" s="2">
        <f t="shared" si="7"/>
        <v>3</v>
      </c>
    </row>
    <row r="474" spans="1:8" x14ac:dyDescent="0.2">
      <c r="A474" s="3">
        <v>26390</v>
      </c>
      <c r="B474" s="4">
        <v>3.71</v>
      </c>
      <c r="C474" s="4">
        <v>6.19</v>
      </c>
      <c r="D474" s="1">
        <v>41.5</v>
      </c>
      <c r="H474" s="2">
        <f t="shared" si="7"/>
        <v>4</v>
      </c>
    </row>
    <row r="475" spans="1:8" x14ac:dyDescent="0.2">
      <c r="A475" s="3">
        <v>26420</v>
      </c>
      <c r="B475" s="4">
        <v>3.69</v>
      </c>
      <c r="C475" s="4">
        <v>6.13</v>
      </c>
      <c r="D475" s="1">
        <v>41.6</v>
      </c>
      <c r="H475" s="2">
        <f t="shared" si="7"/>
        <v>5</v>
      </c>
    </row>
    <row r="476" spans="1:8" x14ac:dyDescent="0.2">
      <c r="A476" s="3">
        <v>26451</v>
      </c>
      <c r="B476" s="4">
        <v>3.91</v>
      </c>
      <c r="C476" s="4">
        <v>6.11</v>
      </c>
      <c r="D476" s="1">
        <v>41.7</v>
      </c>
      <c r="H476" s="2">
        <f t="shared" si="7"/>
        <v>6</v>
      </c>
    </row>
    <row r="477" spans="1:8" x14ac:dyDescent="0.2">
      <c r="A477" s="3">
        <v>26481</v>
      </c>
      <c r="B477" s="4">
        <v>3.98</v>
      </c>
      <c r="C477" s="4">
        <v>6.11</v>
      </c>
      <c r="D477" s="1">
        <v>41.9</v>
      </c>
      <c r="H477" s="2">
        <f t="shared" si="7"/>
        <v>7</v>
      </c>
    </row>
    <row r="478" spans="1:8" x14ac:dyDescent="0.2">
      <c r="A478" s="3">
        <v>26512</v>
      </c>
      <c r="B478" s="4">
        <v>4.0199999999999996</v>
      </c>
      <c r="C478" s="4">
        <v>6.21</v>
      </c>
      <c r="D478" s="1">
        <v>42</v>
      </c>
      <c r="H478" s="2">
        <f t="shared" si="7"/>
        <v>8</v>
      </c>
    </row>
    <row r="479" spans="1:8" x14ac:dyDescent="0.2">
      <c r="A479" s="3">
        <v>26543</v>
      </c>
      <c r="B479" s="4">
        <v>4.66</v>
      </c>
      <c r="C479" s="4">
        <v>6.55</v>
      </c>
      <c r="D479" s="1">
        <v>42.1</v>
      </c>
      <c r="H479" s="2">
        <f t="shared" si="7"/>
        <v>9</v>
      </c>
    </row>
    <row r="480" spans="1:8" x14ac:dyDescent="0.2">
      <c r="A480" s="3">
        <v>26573</v>
      </c>
      <c r="B480" s="4">
        <v>4.74</v>
      </c>
      <c r="C480" s="4">
        <v>6.48</v>
      </c>
      <c r="D480" s="1">
        <v>42.3</v>
      </c>
      <c r="H480" s="2">
        <f t="shared" si="7"/>
        <v>10</v>
      </c>
    </row>
    <row r="481" spans="1:8" x14ac:dyDescent="0.2">
      <c r="A481" s="3">
        <v>26604</v>
      </c>
      <c r="B481" s="4">
        <v>4.78</v>
      </c>
      <c r="C481" s="4">
        <v>6.28</v>
      </c>
      <c r="D481" s="1">
        <v>42.4</v>
      </c>
      <c r="H481" s="2">
        <f t="shared" si="7"/>
        <v>11</v>
      </c>
    </row>
    <row r="482" spans="1:8" x14ac:dyDescent="0.2">
      <c r="A482" s="3">
        <v>26634</v>
      </c>
      <c r="B482" s="4">
        <v>5.07</v>
      </c>
      <c r="C482" s="4">
        <v>6.36</v>
      </c>
      <c r="D482" s="1">
        <v>42.5</v>
      </c>
      <c r="H482" s="2">
        <f t="shared" si="7"/>
        <v>12</v>
      </c>
    </row>
    <row r="483" spans="1:8" x14ac:dyDescent="0.2">
      <c r="A483" s="3">
        <v>26665</v>
      </c>
      <c r="B483" s="4">
        <v>5.41</v>
      </c>
      <c r="C483" s="4">
        <v>6.46</v>
      </c>
      <c r="D483" s="1">
        <v>42.6</v>
      </c>
      <c r="H483" s="2">
        <f t="shared" si="7"/>
        <v>1</v>
      </c>
    </row>
    <row r="484" spans="1:8" x14ac:dyDescent="0.2">
      <c r="A484" s="3">
        <v>26696</v>
      </c>
      <c r="B484" s="4">
        <v>5.6</v>
      </c>
      <c r="C484" s="4">
        <v>6.64</v>
      </c>
      <c r="D484" s="1">
        <v>42.9</v>
      </c>
      <c r="H484" s="2">
        <f t="shared" si="7"/>
        <v>2</v>
      </c>
    </row>
    <row r="485" spans="1:8" x14ac:dyDescent="0.2">
      <c r="A485" s="3">
        <v>26724</v>
      </c>
      <c r="B485" s="4">
        <v>6.09</v>
      </c>
      <c r="C485" s="4">
        <v>6.71</v>
      </c>
      <c r="D485" s="1">
        <v>43.3</v>
      </c>
      <c r="H485" s="2">
        <f t="shared" si="7"/>
        <v>3</v>
      </c>
    </row>
    <row r="486" spans="1:8" x14ac:dyDescent="0.2">
      <c r="A486" s="3">
        <v>26755</v>
      </c>
      <c r="B486" s="4">
        <v>6.26</v>
      </c>
      <c r="C486" s="4">
        <v>6.67</v>
      </c>
      <c r="D486" s="1">
        <v>43.6</v>
      </c>
      <c r="H486" s="2">
        <f t="shared" si="7"/>
        <v>4</v>
      </c>
    </row>
    <row r="487" spans="1:8" x14ac:dyDescent="0.2">
      <c r="A487" s="3">
        <v>26785</v>
      </c>
      <c r="B487" s="4">
        <v>6.36</v>
      </c>
      <c r="C487" s="4">
        <v>6.85</v>
      </c>
      <c r="D487" s="1">
        <v>43.9</v>
      </c>
      <c r="H487" s="2">
        <f t="shared" si="7"/>
        <v>5</v>
      </c>
    </row>
    <row r="488" spans="1:8" x14ac:dyDescent="0.2">
      <c r="A488" s="3">
        <v>26816</v>
      </c>
      <c r="B488" s="4">
        <v>7.19</v>
      </c>
      <c r="C488" s="4">
        <v>6.9</v>
      </c>
      <c r="D488" s="1">
        <v>44.2</v>
      </c>
      <c r="H488" s="2">
        <f t="shared" si="7"/>
        <v>6</v>
      </c>
    </row>
    <row r="489" spans="1:8" x14ac:dyDescent="0.2">
      <c r="A489" s="3">
        <v>26846</v>
      </c>
      <c r="B489" s="4">
        <v>8.01</v>
      </c>
      <c r="C489" s="4">
        <v>7.13</v>
      </c>
      <c r="D489" s="1">
        <v>44.3</v>
      </c>
      <c r="H489" s="2">
        <f t="shared" si="7"/>
        <v>7</v>
      </c>
    </row>
    <row r="490" spans="1:8" x14ac:dyDescent="0.2">
      <c r="A490" s="3">
        <v>26877</v>
      </c>
      <c r="B490" s="4">
        <v>8.67</v>
      </c>
      <c r="C490" s="4">
        <v>7.4</v>
      </c>
      <c r="D490" s="1">
        <v>45.1</v>
      </c>
      <c r="H490" s="2">
        <f t="shared" si="7"/>
        <v>8</v>
      </c>
    </row>
    <row r="491" spans="1:8" x14ac:dyDescent="0.2">
      <c r="A491" s="3">
        <v>26908</v>
      </c>
      <c r="B491" s="4">
        <v>8.2899999999999991</v>
      </c>
      <c r="C491" s="4">
        <v>7.09</v>
      </c>
      <c r="D491" s="1">
        <v>45.2</v>
      </c>
      <c r="H491" s="2">
        <f t="shared" si="7"/>
        <v>9</v>
      </c>
    </row>
    <row r="492" spans="1:8" x14ac:dyDescent="0.2">
      <c r="A492" s="3">
        <v>26938</v>
      </c>
      <c r="B492" s="4">
        <v>7.22</v>
      </c>
      <c r="C492" s="4">
        <v>6.79</v>
      </c>
      <c r="D492" s="1">
        <v>45.6</v>
      </c>
      <c r="H492" s="2">
        <f t="shared" si="7"/>
        <v>10</v>
      </c>
    </row>
    <row r="493" spans="1:8" x14ac:dyDescent="0.2">
      <c r="A493" s="3">
        <v>26969</v>
      </c>
      <c r="B493" s="4">
        <v>7.83</v>
      </c>
      <c r="C493" s="4">
        <v>6.73</v>
      </c>
      <c r="D493" s="1">
        <v>45.9</v>
      </c>
      <c r="H493" s="2">
        <f t="shared" si="7"/>
        <v>11</v>
      </c>
    </row>
    <row r="494" spans="1:8" x14ac:dyDescent="0.2">
      <c r="A494" s="3">
        <v>26999</v>
      </c>
      <c r="B494" s="4">
        <v>7.45</v>
      </c>
      <c r="C494" s="4">
        <v>6.74</v>
      </c>
      <c r="D494" s="1">
        <v>46.2</v>
      </c>
      <c r="H494" s="2">
        <f t="shared" si="7"/>
        <v>12</v>
      </c>
    </row>
    <row r="495" spans="1:8" x14ac:dyDescent="0.2">
      <c r="A495" s="3">
        <v>27030</v>
      </c>
      <c r="B495" s="4">
        <v>7.77</v>
      </c>
      <c r="C495" s="4">
        <v>6.99</v>
      </c>
      <c r="D495" s="1">
        <v>46.6</v>
      </c>
      <c r="H495" s="2">
        <f t="shared" si="7"/>
        <v>1</v>
      </c>
    </row>
    <row r="496" spans="1:8" x14ac:dyDescent="0.2">
      <c r="A496" s="3">
        <v>27061</v>
      </c>
      <c r="B496" s="4">
        <v>7.12</v>
      </c>
      <c r="C496" s="4">
        <v>6.96</v>
      </c>
      <c r="D496" s="1">
        <v>47.2</v>
      </c>
      <c r="H496" s="2">
        <f t="shared" si="7"/>
        <v>2</v>
      </c>
    </row>
    <row r="497" spans="1:8" x14ac:dyDescent="0.2">
      <c r="A497" s="3">
        <v>27089</v>
      </c>
      <c r="B497" s="4">
        <v>7.96</v>
      </c>
      <c r="C497" s="4">
        <v>7.21</v>
      </c>
      <c r="D497" s="1">
        <v>47.8</v>
      </c>
      <c r="H497" s="2">
        <f t="shared" si="7"/>
        <v>3</v>
      </c>
    </row>
    <row r="498" spans="1:8" x14ac:dyDescent="0.2">
      <c r="A498" s="3">
        <v>27120</v>
      </c>
      <c r="B498" s="4">
        <v>8.33</v>
      </c>
      <c r="C498" s="4">
        <v>7.51</v>
      </c>
      <c r="D498" s="1">
        <v>48</v>
      </c>
      <c r="H498" s="2">
        <f t="shared" si="7"/>
        <v>4</v>
      </c>
    </row>
    <row r="499" spans="1:8" x14ac:dyDescent="0.2">
      <c r="A499" s="3">
        <v>27150</v>
      </c>
      <c r="B499" s="4">
        <v>8.23</v>
      </c>
      <c r="C499" s="4">
        <v>7.58</v>
      </c>
      <c r="D499" s="1">
        <v>48.6</v>
      </c>
      <c r="H499" s="2">
        <f t="shared" si="7"/>
        <v>5</v>
      </c>
    </row>
    <row r="500" spans="1:8" x14ac:dyDescent="0.2">
      <c r="A500" s="3">
        <v>27181</v>
      </c>
      <c r="B500" s="4">
        <v>7.9</v>
      </c>
      <c r="C500" s="4">
        <v>7.54</v>
      </c>
      <c r="D500" s="1">
        <v>49</v>
      </c>
      <c r="H500" s="2">
        <f t="shared" si="7"/>
        <v>6</v>
      </c>
    </row>
    <row r="501" spans="1:8" x14ac:dyDescent="0.2">
      <c r="A501" s="3">
        <v>27211</v>
      </c>
      <c r="B501" s="4">
        <v>7.55</v>
      </c>
      <c r="C501" s="4">
        <v>7.81</v>
      </c>
      <c r="D501" s="1">
        <v>49.4</v>
      </c>
      <c r="H501" s="2">
        <f t="shared" si="7"/>
        <v>7</v>
      </c>
    </row>
    <row r="502" spans="1:8" x14ac:dyDescent="0.2">
      <c r="A502" s="3">
        <v>27242</v>
      </c>
      <c r="B502" s="4">
        <v>8.9600000000000009</v>
      </c>
      <c r="C502" s="4">
        <v>8.0399999999999991</v>
      </c>
      <c r="D502" s="1">
        <v>50</v>
      </c>
      <c r="H502" s="2">
        <f t="shared" si="7"/>
        <v>8</v>
      </c>
    </row>
    <row r="503" spans="1:8" x14ac:dyDescent="0.2">
      <c r="A503" s="3">
        <v>27273</v>
      </c>
      <c r="B503" s="4">
        <v>8.06</v>
      </c>
      <c r="C503" s="4">
        <v>8.0399999999999991</v>
      </c>
      <c r="D503" s="1">
        <v>50.6</v>
      </c>
      <c r="H503" s="2">
        <f t="shared" si="7"/>
        <v>9</v>
      </c>
    </row>
    <row r="504" spans="1:8" x14ac:dyDescent="0.2">
      <c r="A504" s="3">
        <v>27303</v>
      </c>
      <c r="B504" s="4">
        <v>7.46</v>
      </c>
      <c r="C504" s="4">
        <v>7.9</v>
      </c>
      <c r="D504" s="1">
        <v>51.1</v>
      </c>
      <c r="H504" s="2">
        <f t="shared" si="7"/>
        <v>10</v>
      </c>
    </row>
    <row r="505" spans="1:8" x14ac:dyDescent="0.2">
      <c r="A505" s="3">
        <v>27334</v>
      </c>
      <c r="B505" s="4">
        <v>7.47</v>
      </c>
      <c r="C505" s="4">
        <v>7.68</v>
      </c>
      <c r="D505" s="1">
        <v>51.5</v>
      </c>
      <c r="H505" s="2">
        <f t="shared" si="7"/>
        <v>11</v>
      </c>
    </row>
    <row r="506" spans="1:8" x14ac:dyDescent="0.2">
      <c r="A506" s="3">
        <v>27364</v>
      </c>
      <c r="B506" s="4">
        <v>7.15</v>
      </c>
      <c r="C506" s="4">
        <v>7.43</v>
      </c>
      <c r="D506" s="1">
        <v>51.9</v>
      </c>
      <c r="H506" s="2">
        <f t="shared" si="7"/>
        <v>12</v>
      </c>
    </row>
    <row r="507" spans="1:8" x14ac:dyDescent="0.2">
      <c r="A507" s="3">
        <v>27395</v>
      </c>
      <c r="B507" s="4">
        <v>6.26</v>
      </c>
      <c r="C507" s="4">
        <v>7.5</v>
      </c>
      <c r="D507" s="1">
        <v>52.1</v>
      </c>
      <c r="H507" s="2">
        <f t="shared" si="7"/>
        <v>1</v>
      </c>
    </row>
    <row r="508" spans="1:8" x14ac:dyDescent="0.2">
      <c r="A508" s="3">
        <v>27426</v>
      </c>
      <c r="B508" s="4">
        <v>5.5</v>
      </c>
      <c r="C508" s="4">
        <v>7.39</v>
      </c>
      <c r="D508" s="1">
        <v>52.5</v>
      </c>
      <c r="H508" s="2">
        <f t="shared" si="7"/>
        <v>2</v>
      </c>
    </row>
    <row r="509" spans="1:8" x14ac:dyDescent="0.2">
      <c r="A509" s="3">
        <v>27454</v>
      </c>
      <c r="B509" s="4">
        <v>5.49</v>
      </c>
      <c r="C509" s="4">
        <v>7.73</v>
      </c>
      <c r="D509" s="1">
        <v>52.7</v>
      </c>
      <c r="H509" s="2">
        <f t="shared" si="7"/>
        <v>3</v>
      </c>
    </row>
    <row r="510" spans="1:8" x14ac:dyDescent="0.2">
      <c r="A510" s="3">
        <v>27485</v>
      </c>
      <c r="B510" s="4">
        <v>5.61</v>
      </c>
      <c r="C510" s="4">
        <v>8.23</v>
      </c>
      <c r="D510" s="1">
        <v>52.9</v>
      </c>
      <c r="H510" s="2">
        <f t="shared" si="7"/>
        <v>4</v>
      </c>
    </row>
    <row r="511" spans="1:8" x14ac:dyDescent="0.2">
      <c r="A511" s="3">
        <v>27515</v>
      </c>
      <c r="B511" s="4">
        <v>5.23</v>
      </c>
      <c r="C511" s="4">
        <v>8.06</v>
      </c>
      <c r="D511" s="1">
        <v>53.2</v>
      </c>
      <c r="H511" s="2">
        <f t="shared" si="7"/>
        <v>5</v>
      </c>
    </row>
    <row r="512" spans="1:8" x14ac:dyDescent="0.2">
      <c r="A512" s="3">
        <v>27546</v>
      </c>
      <c r="B512" s="4">
        <v>5.34</v>
      </c>
      <c r="C512" s="4">
        <v>7.86</v>
      </c>
      <c r="D512" s="1">
        <v>53.6</v>
      </c>
      <c r="H512" s="2">
        <f t="shared" si="7"/>
        <v>6</v>
      </c>
    </row>
    <row r="513" spans="1:8" x14ac:dyDescent="0.2">
      <c r="A513" s="3">
        <v>27576</v>
      </c>
      <c r="B513" s="4">
        <v>6.13</v>
      </c>
      <c r="C513" s="4">
        <v>8.06</v>
      </c>
      <c r="D513" s="1">
        <v>54.2</v>
      </c>
      <c r="H513" s="2">
        <f t="shared" si="7"/>
        <v>7</v>
      </c>
    </row>
    <row r="514" spans="1:8" x14ac:dyDescent="0.2">
      <c r="A514" s="3">
        <v>27607</v>
      </c>
      <c r="B514" s="4">
        <v>6.44</v>
      </c>
      <c r="C514" s="4">
        <v>8.4</v>
      </c>
      <c r="D514" s="1">
        <v>54.3</v>
      </c>
      <c r="H514" s="2">
        <f t="shared" si="7"/>
        <v>8</v>
      </c>
    </row>
    <row r="515" spans="1:8" x14ac:dyDescent="0.2">
      <c r="A515" s="3">
        <v>27638</v>
      </c>
      <c r="B515" s="4">
        <v>6.42</v>
      </c>
      <c r="C515" s="4">
        <v>8.43</v>
      </c>
      <c r="D515" s="1">
        <v>54.6</v>
      </c>
      <c r="H515" s="2">
        <f t="shared" si="7"/>
        <v>9</v>
      </c>
    </row>
    <row r="516" spans="1:8" x14ac:dyDescent="0.2">
      <c r="A516" s="3">
        <v>27668</v>
      </c>
      <c r="B516" s="4">
        <v>5.96</v>
      </c>
      <c r="C516" s="4">
        <v>8.14</v>
      </c>
      <c r="D516" s="1">
        <v>54.9</v>
      </c>
      <c r="H516" s="2">
        <f t="shared" si="7"/>
        <v>10</v>
      </c>
    </row>
    <row r="517" spans="1:8" x14ac:dyDescent="0.2">
      <c r="A517" s="3">
        <v>27699</v>
      </c>
      <c r="B517" s="4">
        <v>5.48</v>
      </c>
      <c r="C517" s="4">
        <v>8.0500000000000007</v>
      </c>
      <c r="D517" s="1">
        <v>55.3</v>
      </c>
      <c r="H517" s="2">
        <f t="shared" si="7"/>
        <v>11</v>
      </c>
    </row>
    <row r="518" spans="1:8" x14ac:dyDescent="0.2">
      <c r="A518" s="3">
        <v>27729</v>
      </c>
      <c r="B518" s="4">
        <v>5.44</v>
      </c>
      <c r="C518" s="4">
        <v>8</v>
      </c>
      <c r="D518" s="1">
        <v>55.5</v>
      </c>
      <c r="H518" s="2">
        <f t="shared" si="7"/>
        <v>12</v>
      </c>
    </row>
    <row r="519" spans="1:8" x14ac:dyDescent="0.2">
      <c r="A519" s="3">
        <v>27760</v>
      </c>
      <c r="B519" s="4">
        <v>4.87</v>
      </c>
      <c r="C519" s="4">
        <v>7.74</v>
      </c>
      <c r="D519" s="1">
        <v>55.6</v>
      </c>
      <c r="H519" s="2">
        <f t="shared" si="7"/>
        <v>1</v>
      </c>
    </row>
    <row r="520" spans="1:8" x14ac:dyDescent="0.2">
      <c r="A520" s="3">
        <v>27791</v>
      </c>
      <c r="B520" s="4">
        <v>4.88</v>
      </c>
      <c r="C520" s="4">
        <v>7.79</v>
      </c>
      <c r="D520" s="1">
        <v>55.8</v>
      </c>
      <c r="H520" s="2">
        <f t="shared" si="7"/>
        <v>2</v>
      </c>
    </row>
    <row r="521" spans="1:8" x14ac:dyDescent="0.2">
      <c r="A521" s="3">
        <v>27820</v>
      </c>
      <c r="B521" s="4">
        <v>5</v>
      </c>
      <c r="C521" s="4">
        <v>7.73</v>
      </c>
      <c r="D521" s="1">
        <v>55.9</v>
      </c>
      <c r="H521" s="2">
        <f t="shared" si="7"/>
        <v>3</v>
      </c>
    </row>
    <row r="522" spans="1:8" x14ac:dyDescent="0.2">
      <c r="A522" s="3">
        <v>27851</v>
      </c>
      <c r="B522" s="4">
        <v>4.8600000000000003</v>
      </c>
      <c r="C522" s="4">
        <v>7.56</v>
      </c>
      <c r="D522" s="1">
        <v>56.1</v>
      </c>
      <c r="H522" s="2">
        <f t="shared" si="7"/>
        <v>4</v>
      </c>
    </row>
    <row r="523" spans="1:8" x14ac:dyDescent="0.2">
      <c r="A523" s="3">
        <v>27881</v>
      </c>
      <c r="B523" s="4">
        <v>5.2</v>
      </c>
      <c r="C523" s="4">
        <v>7.9</v>
      </c>
      <c r="D523" s="1">
        <v>56.5</v>
      </c>
      <c r="H523" s="2">
        <f t="shared" si="7"/>
        <v>5</v>
      </c>
    </row>
    <row r="524" spans="1:8" x14ac:dyDescent="0.2">
      <c r="A524" s="3">
        <v>27912</v>
      </c>
      <c r="B524" s="4">
        <v>5.41</v>
      </c>
      <c r="C524" s="4">
        <v>7.86</v>
      </c>
      <c r="D524" s="1">
        <v>56.8</v>
      </c>
      <c r="H524" s="2">
        <f t="shared" si="7"/>
        <v>6</v>
      </c>
    </row>
    <row r="525" spans="1:8" x14ac:dyDescent="0.2">
      <c r="A525" s="3">
        <v>27942</v>
      </c>
      <c r="B525" s="4">
        <v>5.23</v>
      </c>
      <c r="C525" s="4">
        <v>7.83</v>
      </c>
      <c r="D525" s="1">
        <v>57.1</v>
      </c>
      <c r="H525" s="2">
        <f t="shared" si="7"/>
        <v>7</v>
      </c>
    </row>
    <row r="526" spans="1:8" x14ac:dyDescent="0.2">
      <c r="A526" s="3">
        <v>27973</v>
      </c>
      <c r="B526" s="4">
        <v>5.14</v>
      </c>
      <c r="C526" s="4">
        <v>7.77</v>
      </c>
      <c r="D526" s="1">
        <v>57.4</v>
      </c>
      <c r="H526" s="2">
        <f t="shared" si="7"/>
        <v>8</v>
      </c>
    </row>
    <row r="527" spans="1:8" x14ac:dyDescent="0.2">
      <c r="A527" s="3">
        <v>28004</v>
      </c>
      <c r="B527" s="4">
        <v>5.08</v>
      </c>
      <c r="C527" s="4">
        <v>7.59</v>
      </c>
      <c r="D527" s="1">
        <v>57.6</v>
      </c>
      <c r="H527" s="2">
        <f t="shared" si="7"/>
        <v>9</v>
      </c>
    </row>
    <row r="528" spans="1:8" x14ac:dyDescent="0.2">
      <c r="A528" s="3">
        <v>28034</v>
      </c>
      <c r="B528" s="4">
        <v>4.92</v>
      </c>
      <c r="C528" s="4">
        <v>7.41</v>
      </c>
      <c r="D528" s="1">
        <v>57.9</v>
      </c>
      <c r="H528" s="2">
        <f t="shared" ref="H528:H591" si="8">MONTH(A528)</f>
        <v>10</v>
      </c>
    </row>
    <row r="529" spans="1:8" x14ac:dyDescent="0.2">
      <c r="A529" s="3">
        <v>28065</v>
      </c>
      <c r="B529" s="4">
        <v>4.75</v>
      </c>
      <c r="C529" s="4">
        <v>7.29</v>
      </c>
      <c r="D529" s="1">
        <v>58</v>
      </c>
      <c r="H529" s="2">
        <f t="shared" si="8"/>
        <v>11</v>
      </c>
    </row>
    <row r="530" spans="1:8" x14ac:dyDescent="0.2">
      <c r="A530" s="3">
        <v>28095</v>
      </c>
      <c r="B530" s="4">
        <v>4.3499999999999996</v>
      </c>
      <c r="C530" s="4">
        <v>6.87</v>
      </c>
      <c r="D530" s="1">
        <v>58.2</v>
      </c>
      <c r="H530" s="2">
        <f t="shared" si="8"/>
        <v>12</v>
      </c>
    </row>
    <row r="531" spans="1:8" x14ac:dyDescent="0.2">
      <c r="A531" s="3">
        <v>28126</v>
      </c>
      <c r="B531" s="4">
        <v>4.62</v>
      </c>
      <c r="C531" s="4">
        <v>7.21</v>
      </c>
      <c r="D531" s="1">
        <v>58.5</v>
      </c>
      <c r="H531" s="2">
        <f t="shared" si="8"/>
        <v>1</v>
      </c>
    </row>
    <row r="532" spans="1:8" x14ac:dyDescent="0.2">
      <c r="A532" s="3">
        <v>28157</v>
      </c>
      <c r="B532" s="4">
        <v>4.67</v>
      </c>
      <c r="C532" s="4">
        <v>7.39</v>
      </c>
      <c r="D532" s="1">
        <v>59.1</v>
      </c>
      <c r="H532" s="2">
        <f t="shared" si="8"/>
        <v>2</v>
      </c>
    </row>
    <row r="533" spans="1:8" x14ac:dyDescent="0.2">
      <c r="A533" s="3">
        <v>28185</v>
      </c>
      <c r="B533" s="4">
        <v>4.5999999999999996</v>
      </c>
      <c r="C533" s="4">
        <v>7.46</v>
      </c>
      <c r="D533" s="1">
        <v>59.5</v>
      </c>
      <c r="H533" s="2">
        <f t="shared" si="8"/>
        <v>3</v>
      </c>
    </row>
    <row r="534" spans="1:8" x14ac:dyDescent="0.2">
      <c r="A534" s="3">
        <v>28216</v>
      </c>
      <c r="B534" s="4">
        <v>4.54</v>
      </c>
      <c r="C534" s="4">
        <v>7.37</v>
      </c>
      <c r="D534" s="1">
        <v>60</v>
      </c>
      <c r="H534" s="2">
        <f t="shared" si="8"/>
        <v>4</v>
      </c>
    </row>
    <row r="535" spans="1:8" x14ac:dyDescent="0.2">
      <c r="A535" s="3">
        <v>28246</v>
      </c>
      <c r="B535" s="4">
        <v>4.96</v>
      </c>
      <c r="C535" s="4">
        <v>7.46</v>
      </c>
      <c r="D535" s="1">
        <v>60.3</v>
      </c>
      <c r="H535" s="2">
        <f t="shared" si="8"/>
        <v>5</v>
      </c>
    </row>
    <row r="536" spans="1:8" x14ac:dyDescent="0.2">
      <c r="A536" s="3">
        <v>28277</v>
      </c>
      <c r="B536" s="4">
        <v>5.0199999999999996</v>
      </c>
      <c r="C536" s="4">
        <v>7.28</v>
      </c>
      <c r="D536" s="1">
        <v>60.7</v>
      </c>
      <c r="H536" s="2">
        <f t="shared" si="8"/>
        <v>6</v>
      </c>
    </row>
    <row r="537" spans="1:8" x14ac:dyDescent="0.2">
      <c r="A537" s="3">
        <v>28307</v>
      </c>
      <c r="B537" s="4">
        <v>5.19</v>
      </c>
      <c r="C537" s="4">
        <v>7.33</v>
      </c>
      <c r="D537" s="1">
        <v>61</v>
      </c>
      <c r="H537" s="2">
        <f t="shared" si="8"/>
        <v>7</v>
      </c>
    </row>
    <row r="538" spans="1:8" x14ac:dyDescent="0.2">
      <c r="A538" s="3">
        <v>28338</v>
      </c>
      <c r="B538" s="4">
        <v>5.49</v>
      </c>
      <c r="C538" s="4">
        <v>7.4</v>
      </c>
      <c r="D538" s="1">
        <v>61.2</v>
      </c>
      <c r="H538" s="2">
        <f t="shared" si="8"/>
        <v>8</v>
      </c>
    </row>
    <row r="539" spans="1:8" x14ac:dyDescent="0.2">
      <c r="A539" s="3">
        <v>28369</v>
      </c>
      <c r="B539" s="4">
        <v>5.81</v>
      </c>
      <c r="C539" s="4">
        <v>7.34</v>
      </c>
      <c r="D539" s="1">
        <v>61.4</v>
      </c>
      <c r="H539" s="2">
        <f t="shared" si="8"/>
        <v>9</v>
      </c>
    </row>
    <row r="540" spans="1:8" x14ac:dyDescent="0.2">
      <c r="A540" s="3">
        <v>28399</v>
      </c>
      <c r="B540" s="4">
        <v>6.16</v>
      </c>
      <c r="C540" s="4">
        <v>7.52</v>
      </c>
      <c r="D540" s="1">
        <v>61.6</v>
      </c>
      <c r="H540" s="2">
        <f t="shared" si="8"/>
        <v>10</v>
      </c>
    </row>
    <row r="541" spans="1:8" x14ac:dyDescent="0.2">
      <c r="A541" s="3">
        <v>28430</v>
      </c>
      <c r="B541" s="4">
        <v>6.1</v>
      </c>
      <c r="C541" s="4">
        <v>7.58</v>
      </c>
      <c r="D541" s="1">
        <v>61.9</v>
      </c>
      <c r="H541" s="2">
        <f t="shared" si="8"/>
        <v>11</v>
      </c>
    </row>
    <row r="542" spans="1:8" x14ac:dyDescent="0.2">
      <c r="A542" s="3">
        <v>28460</v>
      </c>
      <c r="B542" s="4">
        <v>6.07</v>
      </c>
      <c r="C542" s="4">
        <v>7.69</v>
      </c>
      <c r="D542" s="1">
        <v>62.1</v>
      </c>
      <c r="H542" s="2">
        <f t="shared" si="8"/>
        <v>12</v>
      </c>
    </row>
    <row r="543" spans="1:8" x14ac:dyDescent="0.2">
      <c r="A543" s="3">
        <v>28491</v>
      </c>
      <c r="B543" s="4">
        <v>6.44</v>
      </c>
      <c r="C543" s="4">
        <v>7.96</v>
      </c>
      <c r="D543" s="1">
        <v>62.5</v>
      </c>
      <c r="H543" s="2">
        <f t="shared" si="8"/>
        <v>1</v>
      </c>
    </row>
    <row r="544" spans="1:8" x14ac:dyDescent="0.2">
      <c r="A544" s="3">
        <v>28522</v>
      </c>
      <c r="B544" s="4">
        <v>6.45</v>
      </c>
      <c r="C544" s="4">
        <v>8.0299999999999994</v>
      </c>
      <c r="D544" s="1">
        <v>62.9</v>
      </c>
      <c r="H544" s="2">
        <f t="shared" si="8"/>
        <v>2</v>
      </c>
    </row>
    <row r="545" spans="1:8" x14ac:dyDescent="0.2">
      <c r="A545" s="3">
        <v>28550</v>
      </c>
      <c r="B545" s="4">
        <v>6.29</v>
      </c>
      <c r="C545" s="4">
        <v>8.0399999999999991</v>
      </c>
      <c r="D545" s="1">
        <v>63.4</v>
      </c>
      <c r="H545" s="2">
        <f t="shared" si="8"/>
        <v>3</v>
      </c>
    </row>
    <row r="546" spans="1:8" x14ac:dyDescent="0.2">
      <c r="A546" s="3">
        <v>28581</v>
      </c>
      <c r="B546" s="4">
        <v>6.29</v>
      </c>
      <c r="C546" s="4">
        <v>8.15</v>
      </c>
      <c r="D546" s="1">
        <v>63.9</v>
      </c>
      <c r="H546" s="2">
        <f t="shared" si="8"/>
        <v>4</v>
      </c>
    </row>
    <row r="547" spans="1:8" x14ac:dyDescent="0.2">
      <c r="A547" s="3">
        <v>28611</v>
      </c>
      <c r="B547" s="4">
        <v>6.41</v>
      </c>
      <c r="C547" s="4">
        <v>8.35</v>
      </c>
      <c r="D547" s="1">
        <v>64.5</v>
      </c>
      <c r="H547" s="2">
        <f t="shared" si="8"/>
        <v>5</v>
      </c>
    </row>
    <row r="548" spans="1:8" x14ac:dyDescent="0.2">
      <c r="A548" s="3">
        <v>28642</v>
      </c>
      <c r="B548" s="4">
        <v>6.73</v>
      </c>
      <c r="C548" s="4">
        <v>8.4600000000000009</v>
      </c>
      <c r="D548" s="1">
        <v>65.2</v>
      </c>
      <c r="H548" s="2">
        <f t="shared" si="8"/>
        <v>6</v>
      </c>
    </row>
    <row r="549" spans="1:8" x14ac:dyDescent="0.2">
      <c r="A549" s="3">
        <v>28672</v>
      </c>
      <c r="B549" s="4">
        <v>7.01</v>
      </c>
      <c r="C549" s="4">
        <v>8.64</v>
      </c>
      <c r="D549" s="1">
        <v>65.7</v>
      </c>
      <c r="H549" s="2">
        <f t="shared" si="8"/>
        <v>7</v>
      </c>
    </row>
    <row r="550" spans="1:8" x14ac:dyDescent="0.2">
      <c r="A550" s="3">
        <v>28703</v>
      </c>
      <c r="B550" s="4">
        <v>7.08</v>
      </c>
      <c r="C550" s="4">
        <v>8.41</v>
      </c>
      <c r="D550" s="1">
        <v>66</v>
      </c>
      <c r="H550" s="2">
        <f t="shared" si="8"/>
        <v>8</v>
      </c>
    </row>
    <row r="551" spans="1:8" x14ac:dyDescent="0.2">
      <c r="A551" s="3">
        <v>28734</v>
      </c>
      <c r="B551" s="4">
        <v>7.85</v>
      </c>
      <c r="C551" s="4">
        <v>8.42</v>
      </c>
      <c r="D551" s="1">
        <v>66.5</v>
      </c>
      <c r="H551" s="2">
        <f t="shared" si="8"/>
        <v>9</v>
      </c>
    </row>
    <row r="552" spans="1:8" x14ac:dyDescent="0.2">
      <c r="A552" s="3">
        <v>28764</v>
      </c>
      <c r="B552" s="4">
        <v>7.99</v>
      </c>
      <c r="C552" s="4">
        <v>8.64</v>
      </c>
      <c r="D552" s="1">
        <v>67.099999999999994</v>
      </c>
      <c r="H552" s="2">
        <f t="shared" si="8"/>
        <v>10</v>
      </c>
    </row>
    <row r="553" spans="1:8" x14ac:dyDescent="0.2">
      <c r="A553" s="3">
        <v>28795</v>
      </c>
      <c r="B553" s="4">
        <v>8.64</v>
      </c>
      <c r="C553" s="4">
        <v>8.81</v>
      </c>
      <c r="D553" s="1">
        <v>67.400000000000006</v>
      </c>
      <c r="H553" s="2">
        <f t="shared" si="8"/>
        <v>11</v>
      </c>
    </row>
    <row r="554" spans="1:8" x14ac:dyDescent="0.2">
      <c r="A554" s="3">
        <v>28825</v>
      </c>
      <c r="B554" s="4">
        <v>9.08</v>
      </c>
      <c r="C554" s="4">
        <v>9.01</v>
      </c>
      <c r="D554" s="1">
        <v>67.7</v>
      </c>
      <c r="H554" s="2">
        <f t="shared" si="8"/>
        <v>12</v>
      </c>
    </row>
    <row r="555" spans="1:8" x14ac:dyDescent="0.2">
      <c r="A555" s="3">
        <v>28856</v>
      </c>
      <c r="B555" s="4">
        <v>9.35</v>
      </c>
      <c r="C555" s="4">
        <v>9.1</v>
      </c>
      <c r="D555" s="1">
        <v>68.3</v>
      </c>
      <c r="H555" s="2">
        <f t="shared" si="8"/>
        <v>1</v>
      </c>
    </row>
    <row r="556" spans="1:8" x14ac:dyDescent="0.2">
      <c r="A556" s="3">
        <v>28887</v>
      </c>
      <c r="B556" s="4">
        <v>9.32</v>
      </c>
      <c r="C556" s="4">
        <v>9.1</v>
      </c>
      <c r="D556" s="1">
        <v>69.099999999999994</v>
      </c>
      <c r="H556" s="2">
        <f t="shared" si="8"/>
        <v>2</v>
      </c>
    </row>
    <row r="557" spans="1:8" x14ac:dyDescent="0.2">
      <c r="A557" s="3">
        <v>28915</v>
      </c>
      <c r="B557" s="4">
        <v>9.48</v>
      </c>
      <c r="C557" s="4">
        <v>9.1199999999999992</v>
      </c>
      <c r="D557" s="1">
        <v>69.8</v>
      </c>
      <c r="H557" s="2">
        <f t="shared" si="8"/>
        <v>3</v>
      </c>
    </row>
    <row r="558" spans="1:8" x14ac:dyDescent="0.2">
      <c r="A558" s="3">
        <v>28946</v>
      </c>
      <c r="B558" s="4">
        <v>9.4600000000000009</v>
      </c>
      <c r="C558" s="4">
        <v>9.18</v>
      </c>
      <c r="D558" s="1">
        <v>70.599999999999994</v>
      </c>
      <c r="H558" s="2">
        <f t="shared" si="8"/>
        <v>4</v>
      </c>
    </row>
    <row r="559" spans="1:8" x14ac:dyDescent="0.2">
      <c r="A559" s="3">
        <v>28976</v>
      </c>
      <c r="B559" s="4">
        <v>9.61</v>
      </c>
      <c r="C559" s="4">
        <v>9.25</v>
      </c>
      <c r="D559" s="1">
        <v>71.5</v>
      </c>
      <c r="H559" s="2">
        <f t="shared" si="8"/>
        <v>5</v>
      </c>
    </row>
    <row r="560" spans="1:8" x14ac:dyDescent="0.2">
      <c r="A560" s="3">
        <v>29007</v>
      </c>
      <c r="B560" s="4">
        <v>9.06</v>
      </c>
      <c r="C560" s="4">
        <v>8.91</v>
      </c>
      <c r="D560" s="1">
        <v>72.3</v>
      </c>
      <c r="H560" s="2">
        <f t="shared" si="8"/>
        <v>6</v>
      </c>
    </row>
    <row r="561" spans="1:8" x14ac:dyDescent="0.2">
      <c r="A561" s="3">
        <v>29037</v>
      </c>
      <c r="B561" s="4">
        <v>9.24</v>
      </c>
      <c r="C561" s="4">
        <v>8.9499999999999993</v>
      </c>
      <c r="D561" s="1">
        <v>73.099999999999994</v>
      </c>
      <c r="H561" s="2">
        <f t="shared" si="8"/>
        <v>7</v>
      </c>
    </row>
    <row r="562" spans="1:8" x14ac:dyDescent="0.2">
      <c r="A562" s="3">
        <v>29068</v>
      </c>
      <c r="B562" s="4">
        <v>9.52</v>
      </c>
      <c r="C562" s="4">
        <v>9.0299999999999994</v>
      </c>
      <c r="D562" s="1">
        <v>73.8</v>
      </c>
      <c r="H562" s="2">
        <f t="shared" si="8"/>
        <v>8</v>
      </c>
    </row>
    <row r="563" spans="1:8" x14ac:dyDescent="0.2">
      <c r="A563" s="3">
        <v>29099</v>
      </c>
      <c r="B563" s="4">
        <v>10.26</v>
      </c>
      <c r="C563" s="4">
        <v>9.33</v>
      </c>
      <c r="D563" s="1">
        <v>74.599999999999994</v>
      </c>
      <c r="H563" s="2">
        <f t="shared" si="8"/>
        <v>9</v>
      </c>
    </row>
    <row r="564" spans="1:8" x14ac:dyDescent="0.2">
      <c r="A564" s="3">
        <v>29129</v>
      </c>
      <c r="B564" s="4">
        <v>11.7</v>
      </c>
      <c r="C564" s="4">
        <v>10.3</v>
      </c>
      <c r="D564" s="1">
        <v>75.2</v>
      </c>
      <c r="H564" s="2">
        <f t="shared" si="8"/>
        <v>10</v>
      </c>
    </row>
    <row r="565" spans="1:8" x14ac:dyDescent="0.2">
      <c r="A565" s="3">
        <v>29160</v>
      </c>
      <c r="B565" s="4">
        <v>11.79</v>
      </c>
      <c r="C565" s="4">
        <v>10.65</v>
      </c>
      <c r="D565" s="1">
        <v>75.900000000000006</v>
      </c>
      <c r="H565" s="2">
        <f t="shared" si="8"/>
        <v>11</v>
      </c>
    </row>
    <row r="566" spans="1:8" x14ac:dyDescent="0.2">
      <c r="A566" s="3">
        <v>29190</v>
      </c>
      <c r="B566" s="4">
        <v>12.04</v>
      </c>
      <c r="C566" s="4">
        <v>10.39</v>
      </c>
      <c r="D566" s="1">
        <v>76.7</v>
      </c>
      <c r="H566" s="2">
        <f t="shared" si="8"/>
        <v>12</v>
      </c>
    </row>
    <row r="567" spans="1:8" x14ac:dyDescent="0.2">
      <c r="A567" s="3">
        <v>29221</v>
      </c>
      <c r="B567" s="4">
        <v>12</v>
      </c>
      <c r="C567" s="4">
        <v>10.8</v>
      </c>
      <c r="D567" s="1">
        <v>77.8</v>
      </c>
      <c r="H567" s="2">
        <f t="shared" si="8"/>
        <v>1</v>
      </c>
    </row>
    <row r="568" spans="1:8" x14ac:dyDescent="0.2">
      <c r="A568" s="3">
        <v>29252</v>
      </c>
      <c r="B568" s="4">
        <v>12.86</v>
      </c>
      <c r="C568" s="4">
        <v>12.41</v>
      </c>
      <c r="D568" s="1">
        <v>78.900000000000006</v>
      </c>
      <c r="H568" s="2">
        <f t="shared" si="8"/>
        <v>2</v>
      </c>
    </row>
    <row r="569" spans="1:8" x14ac:dyDescent="0.2">
      <c r="A569" s="3">
        <v>29281</v>
      </c>
      <c r="B569" s="4">
        <v>15.2</v>
      </c>
      <c r="C569" s="4">
        <v>12.75</v>
      </c>
      <c r="D569" s="1">
        <v>80.099999999999994</v>
      </c>
      <c r="H569" s="2">
        <f t="shared" si="8"/>
        <v>3</v>
      </c>
    </row>
    <row r="570" spans="1:8" x14ac:dyDescent="0.2">
      <c r="A570" s="3">
        <v>29312</v>
      </c>
      <c r="B570" s="4">
        <v>13.2</v>
      </c>
      <c r="C570" s="4">
        <v>11.47</v>
      </c>
      <c r="D570" s="1">
        <v>81</v>
      </c>
      <c r="H570" s="2">
        <f t="shared" si="8"/>
        <v>4</v>
      </c>
    </row>
    <row r="571" spans="1:8" x14ac:dyDescent="0.2">
      <c r="A571" s="3">
        <v>29342</v>
      </c>
      <c r="B571" s="4">
        <v>8.58</v>
      </c>
      <c r="C571" s="4">
        <v>10.18</v>
      </c>
      <c r="D571" s="1">
        <v>81.8</v>
      </c>
      <c r="H571" s="2">
        <f t="shared" si="8"/>
        <v>5</v>
      </c>
    </row>
    <row r="572" spans="1:8" x14ac:dyDescent="0.2">
      <c r="A572" s="3">
        <v>29373</v>
      </c>
      <c r="B572" s="4">
        <v>7.07</v>
      </c>
      <c r="C572" s="4">
        <v>9.7799999999999994</v>
      </c>
      <c r="D572" s="1">
        <v>82.7</v>
      </c>
      <c r="H572" s="2">
        <f t="shared" si="8"/>
        <v>6</v>
      </c>
    </row>
    <row r="573" spans="1:8" x14ac:dyDescent="0.2">
      <c r="A573" s="3">
        <v>29403</v>
      </c>
      <c r="B573" s="4">
        <v>8.06</v>
      </c>
      <c r="C573" s="4">
        <v>10.25</v>
      </c>
      <c r="D573" s="1">
        <v>82.7</v>
      </c>
      <c r="H573" s="2">
        <f t="shared" si="8"/>
        <v>7</v>
      </c>
    </row>
    <row r="574" spans="1:8" x14ac:dyDescent="0.2">
      <c r="A574" s="3">
        <v>29434</v>
      </c>
      <c r="B574" s="4">
        <v>9.1300000000000008</v>
      </c>
      <c r="C574" s="4">
        <v>11.1</v>
      </c>
      <c r="D574" s="1">
        <v>83.3</v>
      </c>
      <c r="H574" s="2">
        <f t="shared" si="8"/>
        <v>8</v>
      </c>
    </row>
    <row r="575" spans="1:8" x14ac:dyDescent="0.2">
      <c r="A575" s="3">
        <v>29465</v>
      </c>
      <c r="B575" s="4">
        <v>10.27</v>
      </c>
      <c r="C575" s="4">
        <v>11.51</v>
      </c>
      <c r="D575" s="1">
        <v>84</v>
      </c>
      <c r="H575" s="2">
        <f t="shared" si="8"/>
        <v>9</v>
      </c>
    </row>
    <row r="576" spans="1:8" x14ac:dyDescent="0.2">
      <c r="A576" s="3">
        <v>29495</v>
      </c>
      <c r="B576" s="4">
        <v>11.62</v>
      </c>
      <c r="C576" s="4">
        <v>11.75</v>
      </c>
      <c r="D576" s="1">
        <v>84.8</v>
      </c>
      <c r="H576" s="2">
        <f t="shared" si="8"/>
        <v>10</v>
      </c>
    </row>
    <row r="577" spans="1:8" x14ac:dyDescent="0.2">
      <c r="A577" s="3">
        <v>29526</v>
      </c>
      <c r="B577" s="4">
        <v>13.73</v>
      </c>
      <c r="C577" s="4">
        <v>12.68</v>
      </c>
      <c r="D577" s="1">
        <v>85.5</v>
      </c>
      <c r="H577" s="2">
        <f t="shared" si="8"/>
        <v>11</v>
      </c>
    </row>
    <row r="578" spans="1:8" x14ac:dyDescent="0.2">
      <c r="A578" s="3">
        <v>29556</v>
      </c>
      <c r="B578" s="4">
        <v>15.49</v>
      </c>
      <c r="C578" s="4">
        <v>12.84</v>
      </c>
      <c r="D578" s="1">
        <v>86.3</v>
      </c>
      <c r="H578" s="2">
        <f t="shared" si="8"/>
        <v>12</v>
      </c>
    </row>
    <row r="579" spans="1:8" x14ac:dyDescent="0.2">
      <c r="A579" s="3">
        <v>29587</v>
      </c>
      <c r="B579" s="4">
        <v>15.02</v>
      </c>
      <c r="C579" s="4">
        <v>12.57</v>
      </c>
      <c r="D579" s="1">
        <v>87</v>
      </c>
      <c r="H579" s="2">
        <f t="shared" si="8"/>
        <v>1</v>
      </c>
    </row>
    <row r="580" spans="1:8" x14ac:dyDescent="0.2">
      <c r="A580" s="3">
        <v>29618</v>
      </c>
      <c r="B580" s="4">
        <v>14.79</v>
      </c>
      <c r="C580" s="4">
        <v>13.19</v>
      </c>
      <c r="D580" s="1">
        <v>87.9</v>
      </c>
      <c r="H580" s="2">
        <f t="shared" si="8"/>
        <v>2</v>
      </c>
    </row>
    <row r="581" spans="1:8" x14ac:dyDescent="0.2">
      <c r="A581" s="3">
        <v>29646</v>
      </c>
      <c r="B581" s="4">
        <v>13.36</v>
      </c>
      <c r="C581" s="4">
        <v>13.12</v>
      </c>
      <c r="D581" s="1">
        <v>88.5</v>
      </c>
      <c r="H581" s="2">
        <f t="shared" si="8"/>
        <v>3</v>
      </c>
    </row>
    <row r="582" spans="1:8" x14ac:dyDescent="0.2">
      <c r="A582" s="3">
        <v>29677</v>
      </c>
      <c r="B582" s="4">
        <v>13.69</v>
      </c>
      <c r="C582" s="4">
        <v>13.68</v>
      </c>
      <c r="D582" s="1">
        <v>89.1</v>
      </c>
      <c r="H582" s="2">
        <f t="shared" si="8"/>
        <v>4</v>
      </c>
    </row>
    <row r="583" spans="1:8" x14ac:dyDescent="0.2">
      <c r="A583" s="3">
        <v>29707</v>
      </c>
      <c r="B583" s="4">
        <v>16.3</v>
      </c>
      <c r="C583" s="4">
        <v>14.1</v>
      </c>
      <c r="D583" s="1">
        <v>89.8</v>
      </c>
      <c r="H583" s="2">
        <f t="shared" si="8"/>
        <v>5</v>
      </c>
    </row>
    <row r="584" spans="1:8" x14ac:dyDescent="0.2">
      <c r="A584" s="3">
        <v>29738</v>
      </c>
      <c r="B584" s="4">
        <v>14.73</v>
      </c>
      <c r="C584" s="4">
        <v>13.47</v>
      </c>
      <c r="D584" s="1">
        <v>90.6</v>
      </c>
      <c r="H584" s="2">
        <f t="shared" si="8"/>
        <v>6</v>
      </c>
    </row>
    <row r="585" spans="1:8" x14ac:dyDescent="0.2">
      <c r="A585" s="3">
        <v>29768</v>
      </c>
      <c r="B585" s="4">
        <v>14.95</v>
      </c>
      <c r="C585" s="4">
        <v>14.28</v>
      </c>
      <c r="D585" s="1">
        <v>91.6</v>
      </c>
      <c r="H585" s="2">
        <f t="shared" si="8"/>
        <v>7</v>
      </c>
    </row>
    <row r="586" spans="1:8" x14ac:dyDescent="0.2">
      <c r="A586" s="3">
        <v>29799</v>
      </c>
      <c r="B586" s="4">
        <v>15.51</v>
      </c>
      <c r="C586" s="4">
        <v>14.94</v>
      </c>
      <c r="D586" s="1">
        <v>92.3</v>
      </c>
      <c r="H586" s="2">
        <f t="shared" si="8"/>
        <v>8</v>
      </c>
    </row>
    <row r="587" spans="1:8" x14ac:dyDescent="0.2">
      <c r="A587" s="3">
        <v>29830</v>
      </c>
      <c r="B587" s="4">
        <v>14.7</v>
      </c>
      <c r="C587" s="4">
        <v>15.32</v>
      </c>
      <c r="D587" s="1">
        <v>93.2</v>
      </c>
      <c r="H587" s="2">
        <f t="shared" si="8"/>
        <v>9</v>
      </c>
    </row>
    <row r="588" spans="1:8" x14ac:dyDescent="0.2">
      <c r="A588" s="3">
        <v>29860</v>
      </c>
      <c r="B588" s="4">
        <v>13.54</v>
      </c>
      <c r="C588" s="4">
        <v>15.15</v>
      </c>
      <c r="D588" s="1">
        <v>93.4</v>
      </c>
      <c r="H588" s="2">
        <f t="shared" si="8"/>
        <v>10</v>
      </c>
    </row>
    <row r="589" spans="1:8" x14ac:dyDescent="0.2">
      <c r="A589" s="3">
        <v>29891</v>
      </c>
      <c r="B589" s="4">
        <v>10.86</v>
      </c>
      <c r="C589" s="4">
        <v>13.39</v>
      </c>
      <c r="D589" s="1">
        <v>93.7</v>
      </c>
      <c r="H589" s="2">
        <f t="shared" si="8"/>
        <v>11</v>
      </c>
    </row>
    <row r="590" spans="1:8" x14ac:dyDescent="0.2">
      <c r="A590" s="3">
        <v>29921</v>
      </c>
      <c r="B590" s="4">
        <v>10.85</v>
      </c>
      <c r="C590" s="4">
        <v>13.72</v>
      </c>
      <c r="D590" s="1">
        <v>94</v>
      </c>
      <c r="H590" s="2">
        <f t="shared" si="8"/>
        <v>12</v>
      </c>
    </row>
    <row r="591" spans="1:8" x14ac:dyDescent="0.2">
      <c r="A591" s="3">
        <v>29952</v>
      </c>
      <c r="B591" s="4">
        <v>12.28</v>
      </c>
      <c r="C591" s="4">
        <v>14.59</v>
      </c>
      <c r="D591" s="1">
        <v>94.3</v>
      </c>
      <c r="H591" s="2">
        <f t="shared" si="8"/>
        <v>1</v>
      </c>
    </row>
    <row r="592" spans="1:8" x14ac:dyDescent="0.2">
      <c r="A592" s="3">
        <v>29983</v>
      </c>
      <c r="B592" s="4">
        <v>13.48</v>
      </c>
      <c r="C592" s="4">
        <v>14.43</v>
      </c>
      <c r="D592" s="1">
        <v>94.6</v>
      </c>
      <c r="H592" s="2">
        <f t="shared" ref="H592:H655" si="9">MONTH(A592)</f>
        <v>2</v>
      </c>
    </row>
    <row r="593" spans="1:8" x14ac:dyDescent="0.2">
      <c r="A593" s="3">
        <v>30011</v>
      </c>
      <c r="B593" s="4">
        <v>12.68</v>
      </c>
      <c r="C593" s="4">
        <v>13.86</v>
      </c>
      <c r="D593" s="1">
        <v>94.5</v>
      </c>
      <c r="H593" s="2">
        <f t="shared" si="9"/>
        <v>3</v>
      </c>
    </row>
    <row r="594" spans="1:8" x14ac:dyDescent="0.2">
      <c r="A594" s="3">
        <v>30042</v>
      </c>
      <c r="B594" s="4">
        <v>12.7</v>
      </c>
      <c r="C594" s="4">
        <v>13.87</v>
      </c>
      <c r="D594" s="1">
        <v>94.9</v>
      </c>
      <c r="H594" s="2">
        <f t="shared" si="9"/>
        <v>4</v>
      </c>
    </row>
    <row r="595" spans="1:8" x14ac:dyDescent="0.2">
      <c r="A595" s="3">
        <v>30072</v>
      </c>
      <c r="B595" s="4">
        <v>12.09</v>
      </c>
      <c r="C595" s="4">
        <v>13.62</v>
      </c>
      <c r="D595" s="1">
        <v>95.8</v>
      </c>
      <c r="H595" s="2">
        <f t="shared" si="9"/>
        <v>5</v>
      </c>
    </row>
    <row r="596" spans="1:8" x14ac:dyDescent="0.2">
      <c r="A596" s="3">
        <v>30103</v>
      </c>
      <c r="B596" s="4">
        <v>12.47</v>
      </c>
      <c r="C596" s="4">
        <v>14.3</v>
      </c>
      <c r="D596" s="1">
        <v>97</v>
      </c>
      <c r="H596" s="2">
        <f t="shared" si="9"/>
        <v>6</v>
      </c>
    </row>
    <row r="597" spans="1:8" x14ac:dyDescent="0.2">
      <c r="A597" s="3">
        <v>30133</v>
      </c>
      <c r="B597" s="4">
        <v>11.35</v>
      </c>
      <c r="C597" s="4">
        <v>13.95</v>
      </c>
      <c r="D597" s="1">
        <v>97.5</v>
      </c>
      <c r="H597" s="2">
        <f t="shared" si="9"/>
        <v>7</v>
      </c>
    </row>
    <row r="598" spans="1:8" x14ac:dyDescent="0.2">
      <c r="A598" s="3">
        <v>30164</v>
      </c>
      <c r="B598" s="4">
        <v>8.68</v>
      </c>
      <c r="C598" s="4">
        <v>13.06</v>
      </c>
      <c r="D598" s="1">
        <v>97.7</v>
      </c>
      <c r="H598" s="2">
        <f t="shared" si="9"/>
        <v>8</v>
      </c>
    </row>
    <row r="599" spans="1:8" x14ac:dyDescent="0.2">
      <c r="A599" s="3">
        <v>30195</v>
      </c>
      <c r="B599" s="4">
        <v>7.92</v>
      </c>
      <c r="C599" s="4">
        <v>12.34</v>
      </c>
      <c r="D599" s="1">
        <v>97.9</v>
      </c>
      <c r="H599" s="2">
        <f t="shared" si="9"/>
        <v>9</v>
      </c>
    </row>
    <row r="600" spans="1:8" x14ac:dyDescent="0.2">
      <c r="A600" s="3">
        <v>30225</v>
      </c>
      <c r="B600" s="4">
        <v>7.71</v>
      </c>
      <c r="C600" s="4">
        <v>10.91</v>
      </c>
      <c r="D600" s="1">
        <v>98.2</v>
      </c>
      <c r="H600" s="2">
        <f t="shared" si="9"/>
        <v>10</v>
      </c>
    </row>
    <row r="601" spans="1:8" x14ac:dyDescent="0.2">
      <c r="A601" s="3">
        <v>30256</v>
      </c>
      <c r="B601" s="4">
        <v>8.07</v>
      </c>
      <c r="C601" s="4">
        <v>10.55</v>
      </c>
      <c r="D601" s="1">
        <v>98</v>
      </c>
      <c r="H601" s="2">
        <f t="shared" si="9"/>
        <v>11</v>
      </c>
    </row>
    <row r="602" spans="1:8" x14ac:dyDescent="0.2">
      <c r="A602" s="3">
        <v>30286</v>
      </c>
      <c r="B602" s="4">
        <v>7.94</v>
      </c>
      <c r="C602" s="4">
        <v>10.54</v>
      </c>
      <c r="D602" s="1">
        <v>97.6</v>
      </c>
      <c r="H602" s="2">
        <f t="shared" si="9"/>
        <v>12</v>
      </c>
    </row>
    <row r="603" spans="1:8" x14ac:dyDescent="0.2">
      <c r="A603" s="3">
        <v>30317</v>
      </c>
      <c r="B603" s="4">
        <v>7.86</v>
      </c>
      <c r="C603" s="4">
        <v>10.46</v>
      </c>
      <c r="D603" s="1">
        <v>97.8</v>
      </c>
      <c r="H603" s="2">
        <f t="shared" si="9"/>
        <v>1</v>
      </c>
    </row>
    <row r="604" spans="1:8" x14ac:dyDescent="0.2">
      <c r="A604" s="3">
        <v>30348</v>
      </c>
      <c r="B604" s="4">
        <v>8.11</v>
      </c>
      <c r="C604" s="4">
        <v>10.72</v>
      </c>
      <c r="D604" s="1">
        <v>97.9</v>
      </c>
      <c r="H604" s="2">
        <f t="shared" si="9"/>
        <v>2</v>
      </c>
    </row>
    <row r="605" spans="1:8" x14ac:dyDescent="0.2">
      <c r="A605" s="3">
        <v>30376</v>
      </c>
      <c r="B605" s="4">
        <v>8.35</v>
      </c>
      <c r="C605" s="4">
        <v>10.51</v>
      </c>
      <c r="D605" s="1">
        <v>97.9</v>
      </c>
      <c r="H605" s="2">
        <f t="shared" si="9"/>
        <v>3</v>
      </c>
    </row>
    <row r="606" spans="1:8" x14ac:dyDescent="0.2">
      <c r="A606" s="3">
        <v>30407</v>
      </c>
      <c r="B606" s="4">
        <v>8.2100000000000009</v>
      </c>
      <c r="C606" s="4">
        <v>10.4</v>
      </c>
      <c r="D606" s="1">
        <v>98.6</v>
      </c>
      <c r="H606" s="2">
        <f t="shared" si="9"/>
        <v>4</v>
      </c>
    </row>
    <row r="607" spans="1:8" x14ac:dyDescent="0.2">
      <c r="A607" s="3">
        <v>30437</v>
      </c>
      <c r="B607" s="4">
        <v>8.19</v>
      </c>
      <c r="C607" s="4">
        <v>10.38</v>
      </c>
      <c r="D607" s="1">
        <v>99.2</v>
      </c>
      <c r="H607" s="2">
        <f t="shared" si="9"/>
        <v>5</v>
      </c>
    </row>
    <row r="608" spans="1:8" x14ac:dyDescent="0.2">
      <c r="A608" s="3">
        <v>30468</v>
      </c>
      <c r="B608" s="4">
        <v>8.7899999999999991</v>
      </c>
      <c r="C608" s="4">
        <v>10.85</v>
      </c>
      <c r="D608" s="1">
        <v>99.5</v>
      </c>
      <c r="H608" s="2">
        <f t="shared" si="9"/>
        <v>6</v>
      </c>
    </row>
    <row r="609" spans="1:8" x14ac:dyDescent="0.2">
      <c r="A609" s="3">
        <v>30498</v>
      </c>
      <c r="B609" s="4">
        <v>9.08</v>
      </c>
      <c r="C609" s="4">
        <v>11.38</v>
      </c>
      <c r="D609" s="1">
        <v>99.9</v>
      </c>
      <c r="H609" s="2">
        <f t="shared" si="9"/>
        <v>7</v>
      </c>
    </row>
    <row r="610" spans="1:8" x14ac:dyDescent="0.2">
      <c r="A610" s="3">
        <v>30529</v>
      </c>
      <c r="B610" s="4">
        <v>9.34</v>
      </c>
      <c r="C610" s="4">
        <v>11.85</v>
      </c>
      <c r="D610" s="1">
        <v>100.2</v>
      </c>
      <c r="H610" s="2">
        <f t="shared" si="9"/>
        <v>8</v>
      </c>
    </row>
    <row r="611" spans="1:8" x14ac:dyDescent="0.2">
      <c r="A611" s="3">
        <v>30560</v>
      </c>
      <c r="B611" s="4">
        <v>9</v>
      </c>
      <c r="C611" s="4">
        <v>11.65</v>
      </c>
      <c r="D611" s="1">
        <v>100.7</v>
      </c>
      <c r="H611" s="2">
        <f t="shared" si="9"/>
        <v>9</v>
      </c>
    </row>
    <row r="612" spans="1:8" x14ac:dyDescent="0.2">
      <c r="A612" s="3">
        <v>30590</v>
      </c>
      <c r="B612" s="4">
        <v>8.64</v>
      </c>
      <c r="C612" s="4">
        <v>11.54</v>
      </c>
      <c r="D612" s="1">
        <v>101</v>
      </c>
      <c r="H612" s="2">
        <f t="shared" si="9"/>
        <v>10</v>
      </c>
    </row>
    <row r="613" spans="1:8" x14ac:dyDescent="0.2">
      <c r="A613" s="3">
        <v>30621</v>
      </c>
      <c r="B613" s="4">
        <v>8.76</v>
      </c>
      <c r="C613" s="4">
        <v>11.69</v>
      </c>
      <c r="D613" s="1">
        <v>101.2</v>
      </c>
      <c r="H613" s="2">
        <f t="shared" si="9"/>
        <v>11</v>
      </c>
    </row>
    <row r="614" spans="1:8" x14ac:dyDescent="0.2">
      <c r="A614" s="3">
        <v>30651</v>
      </c>
      <c r="B614" s="4">
        <v>9</v>
      </c>
      <c r="C614" s="4">
        <v>11.83</v>
      </c>
      <c r="D614" s="1">
        <v>101.3</v>
      </c>
      <c r="H614" s="2">
        <f t="shared" si="9"/>
        <v>12</v>
      </c>
    </row>
    <row r="615" spans="1:8" x14ac:dyDescent="0.2">
      <c r="A615" s="3">
        <v>30682</v>
      </c>
      <c r="B615" s="4">
        <v>8.9</v>
      </c>
      <c r="C615" s="4">
        <v>11.67</v>
      </c>
      <c r="D615" s="1">
        <v>101.9</v>
      </c>
      <c r="H615" s="2">
        <f t="shared" si="9"/>
        <v>1</v>
      </c>
    </row>
    <row r="616" spans="1:8" x14ac:dyDescent="0.2">
      <c r="A616" s="3">
        <v>30713</v>
      </c>
      <c r="B616" s="4">
        <v>9.09</v>
      </c>
      <c r="C616" s="4">
        <v>11.84</v>
      </c>
      <c r="D616" s="1">
        <v>102.4</v>
      </c>
      <c r="H616" s="2">
        <f t="shared" si="9"/>
        <v>2</v>
      </c>
    </row>
    <row r="617" spans="1:8" x14ac:dyDescent="0.2">
      <c r="A617" s="3">
        <v>30742</v>
      </c>
      <c r="B617" s="4">
        <v>9.52</v>
      </c>
      <c r="C617" s="4">
        <v>12.32</v>
      </c>
      <c r="D617" s="1">
        <v>102.6</v>
      </c>
      <c r="H617" s="2">
        <f t="shared" si="9"/>
        <v>3</v>
      </c>
    </row>
    <row r="618" spans="1:8" x14ac:dyDescent="0.2">
      <c r="A618" s="3">
        <v>30773</v>
      </c>
      <c r="B618" s="4">
        <v>9.69</v>
      </c>
      <c r="C618" s="4">
        <v>12.63</v>
      </c>
      <c r="D618" s="1">
        <v>103.1</v>
      </c>
      <c r="H618" s="2">
        <f t="shared" si="9"/>
        <v>4</v>
      </c>
    </row>
    <row r="619" spans="1:8" x14ac:dyDescent="0.2">
      <c r="A619" s="3">
        <v>30803</v>
      </c>
      <c r="B619" s="4">
        <v>9.83</v>
      </c>
      <c r="C619" s="4">
        <v>13.41</v>
      </c>
      <c r="D619" s="1">
        <v>103.4</v>
      </c>
      <c r="H619" s="2">
        <f t="shared" si="9"/>
        <v>5</v>
      </c>
    </row>
    <row r="620" spans="1:8" x14ac:dyDescent="0.2">
      <c r="A620" s="3">
        <v>30834</v>
      </c>
      <c r="B620" s="4">
        <v>9.8699999999999992</v>
      </c>
      <c r="C620" s="4">
        <v>13.56</v>
      </c>
      <c r="D620" s="1">
        <v>103.7</v>
      </c>
      <c r="H620" s="2">
        <f t="shared" si="9"/>
        <v>6</v>
      </c>
    </row>
    <row r="621" spans="1:8" x14ac:dyDescent="0.2">
      <c r="A621" s="3">
        <v>30864</v>
      </c>
      <c r="B621" s="4">
        <v>10.119999999999999</v>
      </c>
      <c r="C621" s="4">
        <v>13.36</v>
      </c>
      <c r="D621" s="1">
        <v>104.1</v>
      </c>
      <c r="H621" s="2">
        <f t="shared" si="9"/>
        <v>7</v>
      </c>
    </row>
    <row r="622" spans="1:8" x14ac:dyDescent="0.2">
      <c r="A622" s="3">
        <v>30895</v>
      </c>
      <c r="B622" s="4">
        <v>10.47</v>
      </c>
      <c r="C622" s="4">
        <v>12.72</v>
      </c>
      <c r="D622" s="1">
        <v>104.5</v>
      </c>
      <c r="H622" s="2">
        <f t="shared" si="9"/>
        <v>8</v>
      </c>
    </row>
    <row r="623" spans="1:8" x14ac:dyDescent="0.2">
      <c r="A623" s="3">
        <v>30926</v>
      </c>
      <c r="B623" s="4">
        <v>10.37</v>
      </c>
      <c r="C623" s="4">
        <v>12.52</v>
      </c>
      <c r="D623" s="1">
        <v>105</v>
      </c>
      <c r="H623" s="2">
        <f t="shared" si="9"/>
        <v>9</v>
      </c>
    </row>
    <row r="624" spans="1:8" x14ac:dyDescent="0.2">
      <c r="A624" s="3">
        <v>30956</v>
      </c>
      <c r="B624" s="4">
        <v>9.74</v>
      </c>
      <c r="C624" s="4">
        <v>12.16</v>
      </c>
      <c r="D624" s="1">
        <v>105.3</v>
      </c>
      <c r="H624" s="2">
        <f t="shared" si="9"/>
        <v>10</v>
      </c>
    </row>
    <row r="625" spans="1:8" x14ac:dyDescent="0.2">
      <c r="A625" s="3">
        <v>30987</v>
      </c>
      <c r="B625" s="4">
        <v>8.61</v>
      </c>
      <c r="C625" s="4">
        <v>11.57</v>
      </c>
      <c r="D625" s="1">
        <v>105.3</v>
      </c>
      <c r="H625" s="2">
        <f t="shared" si="9"/>
        <v>11</v>
      </c>
    </row>
    <row r="626" spans="1:8" x14ac:dyDescent="0.2">
      <c r="A626" s="3">
        <v>31017</v>
      </c>
      <c r="B626" s="4">
        <v>8.06</v>
      </c>
      <c r="C626" s="4">
        <v>11.5</v>
      </c>
      <c r="D626" s="1">
        <v>105.3</v>
      </c>
      <c r="H626" s="2">
        <f t="shared" si="9"/>
        <v>12</v>
      </c>
    </row>
    <row r="627" spans="1:8" x14ac:dyDescent="0.2">
      <c r="A627" s="3">
        <v>31048</v>
      </c>
      <c r="B627" s="4">
        <v>7.76</v>
      </c>
      <c r="C627" s="4">
        <v>11.38</v>
      </c>
      <c r="D627" s="1">
        <v>105.5</v>
      </c>
      <c r="H627" s="2">
        <f t="shared" si="9"/>
        <v>1</v>
      </c>
    </row>
    <row r="628" spans="1:8" x14ac:dyDescent="0.2">
      <c r="A628" s="3">
        <v>31079</v>
      </c>
      <c r="B628" s="4">
        <v>8.27</v>
      </c>
      <c r="C628" s="4">
        <v>11.51</v>
      </c>
      <c r="D628" s="1">
        <v>106</v>
      </c>
      <c r="H628" s="2">
        <f t="shared" si="9"/>
        <v>2</v>
      </c>
    </row>
    <row r="629" spans="1:8" x14ac:dyDescent="0.2">
      <c r="A629" s="3">
        <v>31107</v>
      </c>
      <c r="B629" s="4">
        <v>8.52</v>
      </c>
      <c r="C629" s="4">
        <v>11.86</v>
      </c>
      <c r="D629" s="1">
        <v>106.4</v>
      </c>
      <c r="H629" s="2">
        <f t="shared" si="9"/>
        <v>3</v>
      </c>
    </row>
    <row r="630" spans="1:8" x14ac:dyDescent="0.2">
      <c r="A630" s="3">
        <v>31138</v>
      </c>
      <c r="B630" s="4">
        <v>7.95</v>
      </c>
      <c r="C630" s="4">
        <v>11.43</v>
      </c>
      <c r="D630" s="1">
        <v>106.9</v>
      </c>
      <c r="H630" s="2">
        <f t="shared" si="9"/>
        <v>4</v>
      </c>
    </row>
    <row r="631" spans="1:8" x14ac:dyDescent="0.2">
      <c r="A631" s="3">
        <v>31168</v>
      </c>
      <c r="B631" s="4">
        <v>7.48</v>
      </c>
      <c r="C631" s="4">
        <v>10.85</v>
      </c>
      <c r="D631" s="1">
        <v>107.3</v>
      </c>
      <c r="H631" s="2">
        <f t="shared" si="9"/>
        <v>5</v>
      </c>
    </row>
    <row r="632" spans="1:8" x14ac:dyDescent="0.2">
      <c r="A632" s="3">
        <v>31199</v>
      </c>
      <c r="B632" s="4">
        <v>6.95</v>
      </c>
      <c r="C632" s="4">
        <v>10.16</v>
      </c>
      <c r="D632" s="1">
        <v>107.6</v>
      </c>
      <c r="H632" s="2">
        <f t="shared" si="9"/>
        <v>6</v>
      </c>
    </row>
    <row r="633" spans="1:8" x14ac:dyDescent="0.2">
      <c r="A633" s="3">
        <v>31229</v>
      </c>
      <c r="B633" s="4">
        <v>7.08</v>
      </c>
      <c r="C633" s="4">
        <v>10.31</v>
      </c>
      <c r="D633" s="1">
        <v>107.8</v>
      </c>
      <c r="H633" s="2">
        <f t="shared" si="9"/>
        <v>7</v>
      </c>
    </row>
    <row r="634" spans="1:8" x14ac:dyDescent="0.2">
      <c r="A634" s="3">
        <v>31260</v>
      </c>
      <c r="B634" s="4">
        <v>7.14</v>
      </c>
      <c r="C634" s="4">
        <v>10.33</v>
      </c>
      <c r="D634" s="1">
        <v>108</v>
      </c>
      <c r="H634" s="2">
        <f t="shared" si="9"/>
        <v>8</v>
      </c>
    </row>
    <row r="635" spans="1:8" x14ac:dyDescent="0.2">
      <c r="A635" s="3">
        <v>31291</v>
      </c>
      <c r="B635" s="4">
        <v>7.1</v>
      </c>
      <c r="C635" s="4">
        <v>10.37</v>
      </c>
      <c r="D635" s="1">
        <v>108.3</v>
      </c>
      <c r="H635" s="2">
        <f t="shared" si="9"/>
        <v>9</v>
      </c>
    </row>
    <row r="636" spans="1:8" x14ac:dyDescent="0.2">
      <c r="A636" s="3">
        <v>31321</v>
      </c>
      <c r="B636" s="4">
        <v>7.16</v>
      </c>
      <c r="C636" s="4">
        <v>10.24</v>
      </c>
      <c r="D636" s="1">
        <v>108.7</v>
      </c>
      <c r="H636" s="2">
        <f t="shared" si="9"/>
        <v>10</v>
      </c>
    </row>
    <row r="637" spans="1:8" x14ac:dyDescent="0.2">
      <c r="A637" s="3">
        <v>31352</v>
      </c>
      <c r="B637" s="4">
        <v>7.24</v>
      </c>
      <c r="C637" s="4">
        <v>9.7799999999999994</v>
      </c>
      <c r="D637" s="1">
        <v>109</v>
      </c>
      <c r="H637" s="2">
        <f t="shared" si="9"/>
        <v>11</v>
      </c>
    </row>
    <row r="638" spans="1:8" x14ac:dyDescent="0.2">
      <c r="A638" s="3">
        <v>31382</v>
      </c>
      <c r="B638" s="4">
        <v>7.1</v>
      </c>
      <c r="C638" s="4">
        <v>9.26</v>
      </c>
      <c r="D638" s="1">
        <v>109.3</v>
      </c>
      <c r="H638" s="2">
        <f t="shared" si="9"/>
        <v>12</v>
      </c>
    </row>
    <row r="639" spans="1:8" x14ac:dyDescent="0.2">
      <c r="A639" s="3">
        <v>31413</v>
      </c>
      <c r="B639" s="4">
        <v>7.07</v>
      </c>
      <c r="C639" s="4">
        <v>9.19</v>
      </c>
      <c r="D639" s="1">
        <v>109.6</v>
      </c>
      <c r="H639" s="2">
        <f t="shared" si="9"/>
        <v>1</v>
      </c>
    </row>
    <row r="640" spans="1:8" x14ac:dyDescent="0.2">
      <c r="A640" s="3">
        <v>31444</v>
      </c>
      <c r="B640" s="4">
        <v>7.06</v>
      </c>
      <c r="C640" s="4">
        <v>8.6999999999999993</v>
      </c>
      <c r="D640" s="1">
        <v>109.3</v>
      </c>
      <c r="H640" s="2">
        <f t="shared" si="9"/>
        <v>2</v>
      </c>
    </row>
    <row r="641" spans="1:8" x14ac:dyDescent="0.2">
      <c r="A641" s="3">
        <v>31472</v>
      </c>
      <c r="B641" s="4">
        <v>6.56</v>
      </c>
      <c r="C641" s="4">
        <v>7.78</v>
      </c>
      <c r="D641" s="1">
        <v>108.8</v>
      </c>
      <c r="H641" s="2">
        <f t="shared" si="9"/>
        <v>3</v>
      </c>
    </row>
    <row r="642" spans="1:8" x14ac:dyDescent="0.2">
      <c r="A642" s="3">
        <v>31503</v>
      </c>
      <c r="B642" s="4">
        <v>6.06</v>
      </c>
      <c r="C642" s="4">
        <v>7.3</v>
      </c>
      <c r="D642" s="1">
        <v>108.6</v>
      </c>
      <c r="H642" s="2">
        <f t="shared" si="9"/>
        <v>4</v>
      </c>
    </row>
    <row r="643" spans="1:8" x14ac:dyDescent="0.2">
      <c r="A643" s="3">
        <v>31533</v>
      </c>
      <c r="B643" s="4">
        <v>6.15</v>
      </c>
      <c r="C643" s="4">
        <v>7.71</v>
      </c>
      <c r="D643" s="1">
        <v>108.9</v>
      </c>
      <c r="H643" s="2">
        <f t="shared" si="9"/>
        <v>5</v>
      </c>
    </row>
    <row r="644" spans="1:8" x14ac:dyDescent="0.2">
      <c r="A644" s="3">
        <v>31564</v>
      </c>
      <c r="B644" s="4">
        <v>6.21</v>
      </c>
      <c r="C644" s="4">
        <v>7.8</v>
      </c>
      <c r="D644" s="1">
        <v>109.5</v>
      </c>
      <c r="H644" s="2">
        <f t="shared" si="9"/>
        <v>6</v>
      </c>
    </row>
    <row r="645" spans="1:8" x14ac:dyDescent="0.2">
      <c r="A645" s="3">
        <v>31594</v>
      </c>
      <c r="B645" s="4">
        <v>5.83</v>
      </c>
      <c r="C645" s="4">
        <v>7.3</v>
      </c>
      <c r="D645" s="1">
        <v>109.5</v>
      </c>
      <c r="H645" s="2">
        <f t="shared" si="9"/>
        <v>7</v>
      </c>
    </row>
    <row r="646" spans="1:8" x14ac:dyDescent="0.2">
      <c r="A646" s="3">
        <v>31625</v>
      </c>
      <c r="B646" s="4">
        <v>5.53</v>
      </c>
      <c r="C646" s="4">
        <v>7.17</v>
      </c>
      <c r="D646" s="1">
        <v>109.7</v>
      </c>
      <c r="H646" s="2">
        <f t="shared" si="9"/>
        <v>8</v>
      </c>
    </row>
    <row r="647" spans="1:8" x14ac:dyDescent="0.2">
      <c r="A647" s="3">
        <v>31656</v>
      </c>
      <c r="B647" s="4">
        <v>5.21</v>
      </c>
      <c r="C647" s="4">
        <v>7.45</v>
      </c>
      <c r="D647" s="1">
        <v>110.2</v>
      </c>
      <c r="H647" s="2">
        <f t="shared" si="9"/>
        <v>9</v>
      </c>
    </row>
    <row r="648" spans="1:8" x14ac:dyDescent="0.2">
      <c r="A648" s="3">
        <v>31686</v>
      </c>
      <c r="B648" s="4">
        <v>5.18</v>
      </c>
      <c r="C648" s="4">
        <v>7.43</v>
      </c>
      <c r="D648" s="1">
        <v>110.3</v>
      </c>
      <c r="H648" s="2">
        <f t="shared" si="9"/>
        <v>10</v>
      </c>
    </row>
    <row r="649" spans="1:8" x14ac:dyDescent="0.2">
      <c r="A649" s="3">
        <v>31717</v>
      </c>
      <c r="B649" s="4">
        <v>5.35</v>
      </c>
      <c r="C649" s="4">
        <v>7.25</v>
      </c>
      <c r="D649" s="1">
        <v>110.4</v>
      </c>
      <c r="H649" s="2">
        <f t="shared" si="9"/>
        <v>11</v>
      </c>
    </row>
    <row r="650" spans="1:8" x14ac:dyDescent="0.2">
      <c r="A650" s="3">
        <v>31747</v>
      </c>
      <c r="B650" s="4">
        <v>5.53</v>
      </c>
      <c r="C650" s="4">
        <v>7.11</v>
      </c>
      <c r="D650" s="1">
        <v>110.5</v>
      </c>
      <c r="H650" s="2">
        <f t="shared" si="9"/>
        <v>12</v>
      </c>
    </row>
    <row r="651" spans="1:8" x14ac:dyDescent="0.2">
      <c r="A651" s="3">
        <v>31778</v>
      </c>
      <c r="B651" s="4">
        <v>5.43</v>
      </c>
      <c r="C651" s="4">
        <v>7.08</v>
      </c>
      <c r="D651" s="1">
        <v>111.2</v>
      </c>
      <c r="H651" s="2">
        <f t="shared" si="9"/>
        <v>1</v>
      </c>
    </row>
    <row r="652" spans="1:8" x14ac:dyDescent="0.2">
      <c r="A652" s="3">
        <v>31809</v>
      </c>
      <c r="B652" s="4">
        <v>5.59</v>
      </c>
      <c r="C652" s="4">
        <v>7.25</v>
      </c>
      <c r="D652" s="1">
        <v>111.6</v>
      </c>
      <c r="H652" s="2">
        <f t="shared" si="9"/>
        <v>2</v>
      </c>
    </row>
    <row r="653" spans="1:8" x14ac:dyDescent="0.2">
      <c r="A653" s="3">
        <v>31837</v>
      </c>
      <c r="B653" s="4">
        <v>5.59</v>
      </c>
      <c r="C653" s="4">
        <v>7.25</v>
      </c>
      <c r="D653" s="1">
        <v>112.1</v>
      </c>
      <c r="H653" s="2">
        <f t="shared" si="9"/>
        <v>3</v>
      </c>
    </row>
    <row r="654" spans="1:8" x14ac:dyDescent="0.2">
      <c r="A654" s="3">
        <v>31868</v>
      </c>
      <c r="B654" s="4">
        <v>5.64</v>
      </c>
      <c r="C654" s="4">
        <v>8.02</v>
      </c>
      <c r="D654" s="1">
        <v>112.7</v>
      </c>
      <c r="H654" s="2">
        <f t="shared" si="9"/>
        <v>4</v>
      </c>
    </row>
    <row r="655" spans="1:8" x14ac:dyDescent="0.2">
      <c r="A655" s="3">
        <v>31898</v>
      </c>
      <c r="B655" s="4">
        <v>5.66</v>
      </c>
      <c r="C655" s="4">
        <v>8.61</v>
      </c>
      <c r="D655" s="1">
        <v>113.1</v>
      </c>
      <c r="H655" s="2">
        <f t="shared" si="9"/>
        <v>5</v>
      </c>
    </row>
    <row r="656" spans="1:8" x14ac:dyDescent="0.2">
      <c r="A656" s="3">
        <v>31929</v>
      </c>
      <c r="B656" s="4">
        <v>5.67</v>
      </c>
      <c r="C656" s="4">
        <v>8.4</v>
      </c>
      <c r="D656" s="1">
        <v>113.5</v>
      </c>
      <c r="H656" s="2">
        <f t="shared" ref="H656:H719" si="10">MONTH(A656)</f>
        <v>6</v>
      </c>
    </row>
    <row r="657" spans="1:8" x14ac:dyDescent="0.2">
      <c r="A657" s="3">
        <v>31959</v>
      </c>
      <c r="B657" s="4">
        <v>5.69</v>
      </c>
      <c r="C657" s="4">
        <v>8.4499999999999993</v>
      </c>
      <c r="D657" s="1">
        <v>113.8</v>
      </c>
      <c r="H657" s="2">
        <f t="shared" si="10"/>
        <v>7</v>
      </c>
    </row>
    <row r="658" spans="1:8" x14ac:dyDescent="0.2">
      <c r="A658" s="3">
        <v>31990</v>
      </c>
      <c r="B658" s="4">
        <v>6.04</v>
      </c>
      <c r="C658" s="4">
        <v>8.76</v>
      </c>
      <c r="D658" s="1">
        <v>114.4</v>
      </c>
      <c r="H658" s="2">
        <f t="shared" si="10"/>
        <v>8</v>
      </c>
    </row>
    <row r="659" spans="1:8" x14ac:dyDescent="0.2">
      <c r="A659" s="3">
        <v>32021</v>
      </c>
      <c r="B659" s="4">
        <v>6.4</v>
      </c>
      <c r="C659" s="4">
        <v>9.42</v>
      </c>
      <c r="D659" s="1">
        <v>115</v>
      </c>
      <c r="H659" s="2">
        <f t="shared" si="10"/>
        <v>9</v>
      </c>
    </row>
    <row r="660" spans="1:8" x14ac:dyDescent="0.2">
      <c r="A660" s="3">
        <v>32051</v>
      </c>
      <c r="B660" s="4">
        <v>6.13</v>
      </c>
      <c r="C660" s="4">
        <v>9.52</v>
      </c>
      <c r="D660" s="1">
        <v>115.3</v>
      </c>
      <c r="H660" s="2">
        <f t="shared" si="10"/>
        <v>10</v>
      </c>
    </row>
    <row r="661" spans="1:8" x14ac:dyDescent="0.2">
      <c r="A661" s="3">
        <v>32082</v>
      </c>
      <c r="B661" s="4">
        <v>5.69</v>
      </c>
      <c r="C661" s="4">
        <v>8.86</v>
      </c>
      <c r="D661" s="1">
        <v>115.4</v>
      </c>
      <c r="H661" s="2">
        <f t="shared" si="10"/>
        <v>11</v>
      </c>
    </row>
    <row r="662" spans="1:8" x14ac:dyDescent="0.2">
      <c r="A662" s="3">
        <v>32112</v>
      </c>
      <c r="B662" s="4">
        <v>5.77</v>
      </c>
      <c r="C662" s="4">
        <v>8.99</v>
      </c>
      <c r="D662" s="1">
        <v>115.4</v>
      </c>
      <c r="H662" s="2">
        <f t="shared" si="10"/>
        <v>12</v>
      </c>
    </row>
    <row r="663" spans="1:8" x14ac:dyDescent="0.2">
      <c r="A663" s="3">
        <v>32143</v>
      </c>
      <c r="B663" s="4">
        <v>5.81</v>
      </c>
      <c r="C663" s="4">
        <v>8.67</v>
      </c>
      <c r="D663" s="1">
        <v>115.7</v>
      </c>
      <c r="H663" s="2">
        <f t="shared" si="10"/>
        <v>1</v>
      </c>
    </row>
    <row r="664" spans="1:8" x14ac:dyDescent="0.2">
      <c r="A664" s="3">
        <v>32174</v>
      </c>
      <c r="B664" s="4">
        <v>5.66</v>
      </c>
      <c r="C664" s="4">
        <v>8.2100000000000009</v>
      </c>
      <c r="D664" s="1">
        <v>116</v>
      </c>
      <c r="H664" s="2">
        <f t="shared" si="10"/>
        <v>2</v>
      </c>
    </row>
    <row r="665" spans="1:8" x14ac:dyDescent="0.2">
      <c r="A665" s="3">
        <v>32203</v>
      </c>
      <c r="B665" s="4">
        <v>5.7</v>
      </c>
      <c r="C665" s="4">
        <v>8.3699999999999992</v>
      </c>
      <c r="D665" s="1">
        <v>116.5</v>
      </c>
      <c r="H665" s="2">
        <f t="shared" si="10"/>
        <v>3</v>
      </c>
    </row>
    <row r="666" spans="1:8" x14ac:dyDescent="0.2">
      <c r="A666" s="3">
        <v>32234</v>
      </c>
      <c r="B666" s="4">
        <v>5.91</v>
      </c>
      <c r="C666" s="4">
        <v>8.7200000000000006</v>
      </c>
      <c r="D666" s="1">
        <v>117.1</v>
      </c>
      <c r="H666" s="2">
        <f t="shared" si="10"/>
        <v>4</v>
      </c>
    </row>
    <row r="667" spans="1:8" x14ac:dyDescent="0.2">
      <c r="A667" s="3">
        <v>32264</v>
      </c>
      <c r="B667" s="4">
        <v>6.26</v>
      </c>
      <c r="C667" s="4">
        <v>9.09</v>
      </c>
      <c r="D667" s="1">
        <v>117.5</v>
      </c>
      <c r="H667" s="2">
        <f t="shared" si="10"/>
        <v>5</v>
      </c>
    </row>
    <row r="668" spans="1:8" x14ac:dyDescent="0.2">
      <c r="A668" s="3">
        <v>32295</v>
      </c>
      <c r="B668" s="4">
        <v>6.46</v>
      </c>
      <c r="C668" s="4">
        <v>8.92</v>
      </c>
      <c r="D668" s="1">
        <v>118</v>
      </c>
      <c r="H668" s="2">
        <f t="shared" si="10"/>
        <v>6</v>
      </c>
    </row>
    <row r="669" spans="1:8" x14ac:dyDescent="0.2">
      <c r="A669" s="3">
        <v>32325</v>
      </c>
      <c r="B669" s="4">
        <v>6.73</v>
      </c>
      <c r="C669" s="4">
        <v>9.06</v>
      </c>
      <c r="D669" s="1">
        <v>118.5</v>
      </c>
      <c r="H669" s="2">
        <f t="shared" si="10"/>
        <v>7</v>
      </c>
    </row>
    <row r="670" spans="1:8" x14ac:dyDescent="0.2">
      <c r="A670" s="3">
        <v>32356</v>
      </c>
      <c r="B670" s="4">
        <v>7.06</v>
      </c>
      <c r="C670" s="4">
        <v>9.26</v>
      </c>
      <c r="D670" s="1">
        <v>119</v>
      </c>
      <c r="H670" s="2">
        <f t="shared" si="10"/>
        <v>8</v>
      </c>
    </row>
    <row r="671" spans="1:8" x14ac:dyDescent="0.2">
      <c r="A671" s="3">
        <v>32387</v>
      </c>
      <c r="B671" s="4">
        <v>7.24</v>
      </c>
      <c r="C671" s="4">
        <v>8.98</v>
      </c>
      <c r="D671" s="1">
        <v>119.8</v>
      </c>
      <c r="H671" s="2">
        <f t="shared" si="10"/>
        <v>9</v>
      </c>
    </row>
    <row r="672" spans="1:8" x14ac:dyDescent="0.2">
      <c r="A672" s="3">
        <v>32417</v>
      </c>
      <c r="B672" s="4">
        <v>7.35</v>
      </c>
      <c r="C672" s="4">
        <v>8.8000000000000007</v>
      </c>
      <c r="D672" s="1">
        <v>120.2</v>
      </c>
      <c r="H672" s="2">
        <f t="shared" si="10"/>
        <v>10</v>
      </c>
    </row>
    <row r="673" spans="1:8" x14ac:dyDescent="0.2">
      <c r="A673" s="3">
        <v>32448</v>
      </c>
      <c r="B673" s="4">
        <v>7.76</v>
      </c>
      <c r="C673" s="4">
        <v>8.9600000000000009</v>
      </c>
      <c r="D673" s="1">
        <v>120.3</v>
      </c>
      <c r="H673" s="2">
        <f t="shared" si="10"/>
        <v>11</v>
      </c>
    </row>
    <row r="674" spans="1:8" x14ac:dyDescent="0.2">
      <c r="A674" s="3">
        <v>32478</v>
      </c>
      <c r="B674" s="4">
        <v>8.07</v>
      </c>
      <c r="C674" s="4">
        <v>9.11</v>
      </c>
      <c r="D674" s="1">
        <v>120.5</v>
      </c>
      <c r="H674" s="2">
        <f t="shared" si="10"/>
        <v>12</v>
      </c>
    </row>
    <row r="675" spans="1:8" x14ac:dyDescent="0.2">
      <c r="A675" s="3">
        <v>32509</v>
      </c>
      <c r="B675" s="4">
        <v>8.27</v>
      </c>
      <c r="C675" s="4">
        <v>9.09</v>
      </c>
      <c r="D675" s="1">
        <v>121.1</v>
      </c>
      <c r="H675" s="2">
        <f t="shared" si="10"/>
        <v>1</v>
      </c>
    </row>
    <row r="676" spans="1:8" x14ac:dyDescent="0.2">
      <c r="A676" s="3">
        <v>32540</v>
      </c>
      <c r="B676" s="4">
        <v>8.5299999999999994</v>
      </c>
      <c r="C676" s="4">
        <v>9.17</v>
      </c>
      <c r="D676" s="1">
        <v>121.6</v>
      </c>
      <c r="H676" s="2">
        <f t="shared" si="10"/>
        <v>2</v>
      </c>
    </row>
    <row r="677" spans="1:8" x14ac:dyDescent="0.2">
      <c r="A677" s="3">
        <v>32568</v>
      </c>
      <c r="B677" s="4">
        <v>8.82</v>
      </c>
      <c r="C677" s="4">
        <v>9.36</v>
      </c>
      <c r="D677" s="1">
        <v>122.3</v>
      </c>
      <c r="H677" s="2">
        <f t="shared" si="10"/>
        <v>3</v>
      </c>
    </row>
    <row r="678" spans="1:8" x14ac:dyDescent="0.2">
      <c r="A678" s="3">
        <v>32599</v>
      </c>
      <c r="B678" s="4">
        <v>8.65</v>
      </c>
      <c r="C678" s="4">
        <v>9.18</v>
      </c>
      <c r="D678" s="1">
        <v>123.1</v>
      </c>
      <c r="H678" s="2">
        <f t="shared" si="10"/>
        <v>4</v>
      </c>
    </row>
    <row r="679" spans="1:8" x14ac:dyDescent="0.2">
      <c r="A679" s="3">
        <v>32629</v>
      </c>
      <c r="B679" s="4">
        <v>8.43</v>
      </c>
      <c r="C679" s="4">
        <v>8.86</v>
      </c>
      <c r="D679" s="1">
        <v>123.8</v>
      </c>
      <c r="H679" s="2">
        <f t="shared" si="10"/>
        <v>5</v>
      </c>
    </row>
    <row r="680" spans="1:8" x14ac:dyDescent="0.2">
      <c r="A680" s="3">
        <v>32660</v>
      </c>
      <c r="B680" s="4">
        <v>8.15</v>
      </c>
      <c r="C680" s="4">
        <v>8.2799999999999994</v>
      </c>
      <c r="D680" s="1">
        <v>124.1</v>
      </c>
      <c r="H680" s="2">
        <f t="shared" si="10"/>
        <v>6</v>
      </c>
    </row>
    <row r="681" spans="1:8" x14ac:dyDescent="0.2">
      <c r="A681" s="3">
        <v>32690</v>
      </c>
      <c r="B681" s="4">
        <v>7.88</v>
      </c>
      <c r="C681" s="4">
        <v>8.02</v>
      </c>
      <c r="D681" s="1">
        <v>124.4</v>
      </c>
      <c r="H681" s="2">
        <f t="shared" si="10"/>
        <v>7</v>
      </c>
    </row>
    <row r="682" spans="1:8" x14ac:dyDescent="0.2">
      <c r="A682" s="3">
        <v>32721</v>
      </c>
      <c r="B682" s="4">
        <v>7.9</v>
      </c>
      <c r="C682" s="4">
        <v>8.11</v>
      </c>
      <c r="D682" s="1">
        <v>124.6</v>
      </c>
      <c r="H682" s="2">
        <f t="shared" si="10"/>
        <v>8</v>
      </c>
    </row>
    <row r="683" spans="1:8" x14ac:dyDescent="0.2">
      <c r="A683" s="3">
        <v>32752</v>
      </c>
      <c r="B683" s="4">
        <v>7.75</v>
      </c>
      <c r="C683" s="4">
        <v>8.19</v>
      </c>
      <c r="D683" s="1">
        <v>125</v>
      </c>
      <c r="H683" s="2">
        <f t="shared" si="10"/>
        <v>9</v>
      </c>
    </row>
    <row r="684" spans="1:8" x14ac:dyDescent="0.2">
      <c r="A684" s="3">
        <v>32782</v>
      </c>
      <c r="B684" s="4">
        <v>7.64</v>
      </c>
      <c r="C684" s="4">
        <v>8.01</v>
      </c>
      <c r="D684" s="1">
        <v>125.6</v>
      </c>
      <c r="H684" s="2">
        <f t="shared" si="10"/>
        <v>10</v>
      </c>
    </row>
    <row r="685" spans="1:8" x14ac:dyDescent="0.2">
      <c r="A685" s="3">
        <v>32813</v>
      </c>
      <c r="B685" s="4">
        <v>7.69</v>
      </c>
      <c r="C685" s="4">
        <v>7.87</v>
      </c>
      <c r="D685" s="1">
        <v>125.9</v>
      </c>
      <c r="H685" s="2">
        <f t="shared" si="10"/>
        <v>11</v>
      </c>
    </row>
    <row r="686" spans="1:8" x14ac:dyDescent="0.2">
      <c r="A686" s="3">
        <v>32843</v>
      </c>
      <c r="B686" s="4">
        <v>7.63</v>
      </c>
      <c r="C686" s="4">
        <v>7.84</v>
      </c>
      <c r="D686" s="1">
        <v>126.1</v>
      </c>
      <c r="H686" s="2">
        <f t="shared" si="10"/>
        <v>12</v>
      </c>
    </row>
    <row r="687" spans="1:8" x14ac:dyDescent="0.2">
      <c r="A687" s="3">
        <v>32874</v>
      </c>
      <c r="B687" s="4">
        <v>7.64</v>
      </c>
      <c r="C687" s="4">
        <v>8.2100000000000009</v>
      </c>
      <c r="D687" s="1">
        <v>127.4</v>
      </c>
      <c r="H687" s="2">
        <f t="shared" si="10"/>
        <v>1</v>
      </c>
    </row>
    <row r="688" spans="1:8" x14ac:dyDescent="0.2">
      <c r="A688" s="3">
        <v>32905</v>
      </c>
      <c r="B688" s="4">
        <v>7.74</v>
      </c>
      <c r="C688" s="4">
        <v>8.4700000000000006</v>
      </c>
      <c r="D688" s="1">
        <v>128</v>
      </c>
      <c r="H688" s="2">
        <f t="shared" si="10"/>
        <v>2</v>
      </c>
    </row>
    <row r="689" spans="1:8" x14ac:dyDescent="0.2">
      <c r="A689" s="3">
        <v>32933</v>
      </c>
      <c r="B689" s="4">
        <v>7.9</v>
      </c>
      <c r="C689" s="4">
        <v>8.59</v>
      </c>
      <c r="D689" s="1">
        <v>128.69999999999999</v>
      </c>
      <c r="H689" s="2">
        <f t="shared" si="10"/>
        <v>3</v>
      </c>
    </row>
    <row r="690" spans="1:8" x14ac:dyDescent="0.2">
      <c r="A690" s="3">
        <v>32964</v>
      </c>
      <c r="B690" s="4">
        <v>7.77</v>
      </c>
      <c r="C690" s="4">
        <v>8.7899999999999991</v>
      </c>
      <c r="D690" s="1">
        <v>128.9</v>
      </c>
      <c r="H690" s="2">
        <f t="shared" si="10"/>
        <v>4</v>
      </c>
    </row>
    <row r="691" spans="1:8" x14ac:dyDescent="0.2">
      <c r="A691" s="3">
        <v>32994</v>
      </c>
      <c r="B691" s="4">
        <v>7.74</v>
      </c>
      <c r="C691" s="4">
        <v>8.76</v>
      </c>
      <c r="D691" s="1">
        <v>129.19999999999999</v>
      </c>
      <c r="H691" s="2">
        <f t="shared" si="10"/>
        <v>5</v>
      </c>
    </row>
    <row r="692" spans="1:8" x14ac:dyDescent="0.2">
      <c r="A692" s="3">
        <v>33025</v>
      </c>
      <c r="B692" s="4">
        <v>7.73</v>
      </c>
      <c r="C692" s="4">
        <v>8.48</v>
      </c>
      <c r="D692" s="1">
        <v>129.9</v>
      </c>
      <c r="H692" s="2">
        <f t="shared" si="10"/>
        <v>6</v>
      </c>
    </row>
    <row r="693" spans="1:8" x14ac:dyDescent="0.2">
      <c r="A693" s="3">
        <v>33055</v>
      </c>
      <c r="B693" s="4">
        <v>7.62</v>
      </c>
      <c r="C693" s="4">
        <v>8.4700000000000006</v>
      </c>
      <c r="D693" s="1">
        <v>130.4</v>
      </c>
      <c r="H693" s="2">
        <f t="shared" si="10"/>
        <v>7</v>
      </c>
    </row>
    <row r="694" spans="1:8" x14ac:dyDescent="0.2">
      <c r="A694" s="3">
        <v>33086</v>
      </c>
      <c r="B694" s="4">
        <v>7.45</v>
      </c>
      <c r="C694" s="4">
        <v>8.75</v>
      </c>
      <c r="D694" s="1">
        <v>131.6</v>
      </c>
      <c r="H694" s="2">
        <f t="shared" si="10"/>
        <v>8</v>
      </c>
    </row>
    <row r="695" spans="1:8" x14ac:dyDescent="0.2">
      <c r="A695" s="3">
        <v>33117</v>
      </c>
      <c r="B695" s="4">
        <v>7.36</v>
      </c>
      <c r="C695" s="4">
        <v>8.89</v>
      </c>
      <c r="D695" s="1">
        <v>132.69999999999999</v>
      </c>
      <c r="H695" s="2">
        <f t="shared" si="10"/>
        <v>9</v>
      </c>
    </row>
    <row r="696" spans="1:8" x14ac:dyDescent="0.2">
      <c r="A696" s="3">
        <v>33147</v>
      </c>
      <c r="B696" s="4">
        <v>7.17</v>
      </c>
      <c r="C696" s="4">
        <v>8.7200000000000006</v>
      </c>
      <c r="D696" s="1">
        <v>133.5</v>
      </c>
      <c r="H696" s="2">
        <f t="shared" si="10"/>
        <v>10</v>
      </c>
    </row>
    <row r="697" spans="1:8" x14ac:dyDescent="0.2">
      <c r="A697" s="3">
        <v>33178</v>
      </c>
      <c r="B697" s="4">
        <v>7.06</v>
      </c>
      <c r="C697" s="4">
        <v>8.39</v>
      </c>
      <c r="D697" s="1">
        <v>133.80000000000001</v>
      </c>
      <c r="H697" s="2">
        <f t="shared" si="10"/>
        <v>11</v>
      </c>
    </row>
    <row r="698" spans="1:8" x14ac:dyDescent="0.2">
      <c r="A698" s="3">
        <v>33208</v>
      </c>
      <c r="B698" s="4">
        <v>6.74</v>
      </c>
      <c r="C698" s="4">
        <v>8.08</v>
      </c>
      <c r="D698" s="1">
        <v>133.80000000000001</v>
      </c>
      <c r="H698" s="2">
        <f t="shared" si="10"/>
        <v>12</v>
      </c>
    </row>
    <row r="699" spans="1:8" x14ac:dyDescent="0.2">
      <c r="A699" s="3">
        <v>33239</v>
      </c>
      <c r="B699" s="4">
        <v>6.22</v>
      </c>
      <c r="C699" s="4">
        <v>8.09</v>
      </c>
      <c r="D699" s="1">
        <v>134.6</v>
      </c>
      <c r="H699" s="2">
        <f t="shared" si="10"/>
        <v>1</v>
      </c>
    </row>
    <row r="700" spans="1:8" x14ac:dyDescent="0.2">
      <c r="A700" s="3">
        <v>33270</v>
      </c>
      <c r="B700" s="4">
        <v>5.94</v>
      </c>
      <c r="C700" s="4">
        <v>7.85</v>
      </c>
      <c r="D700" s="1">
        <v>134.80000000000001</v>
      </c>
      <c r="H700" s="2">
        <f t="shared" si="10"/>
        <v>2</v>
      </c>
    </row>
    <row r="701" spans="1:8" x14ac:dyDescent="0.2">
      <c r="A701" s="3">
        <v>33298</v>
      </c>
      <c r="B701" s="4">
        <v>5.91</v>
      </c>
      <c r="C701" s="4">
        <v>8.11</v>
      </c>
      <c r="D701" s="1">
        <v>135</v>
      </c>
      <c r="H701" s="2">
        <f t="shared" si="10"/>
        <v>3</v>
      </c>
    </row>
    <row r="702" spans="1:8" x14ac:dyDescent="0.2">
      <c r="A702" s="3">
        <v>33329</v>
      </c>
      <c r="B702" s="4">
        <v>5.65</v>
      </c>
      <c r="C702" s="4">
        <v>8.0399999999999991</v>
      </c>
      <c r="D702" s="1">
        <v>135.19999999999999</v>
      </c>
      <c r="H702" s="2">
        <f t="shared" si="10"/>
        <v>4</v>
      </c>
    </row>
    <row r="703" spans="1:8" x14ac:dyDescent="0.2">
      <c r="A703" s="3">
        <v>33359</v>
      </c>
      <c r="B703" s="4">
        <v>5.46</v>
      </c>
      <c r="C703" s="4">
        <v>8.07</v>
      </c>
      <c r="D703" s="1">
        <v>135.6</v>
      </c>
      <c r="H703" s="2">
        <f t="shared" si="10"/>
        <v>5</v>
      </c>
    </row>
    <row r="704" spans="1:8" x14ac:dyDescent="0.2">
      <c r="A704" s="3">
        <v>33390</v>
      </c>
      <c r="B704" s="4">
        <v>5.57</v>
      </c>
      <c r="C704" s="4">
        <v>8.2799999999999994</v>
      </c>
      <c r="D704" s="1">
        <v>136</v>
      </c>
      <c r="H704" s="2">
        <f t="shared" si="10"/>
        <v>6</v>
      </c>
    </row>
    <row r="705" spans="1:8" x14ac:dyDescent="0.2">
      <c r="A705" s="3">
        <v>33420</v>
      </c>
      <c r="B705" s="4">
        <v>5.58</v>
      </c>
      <c r="C705" s="4">
        <v>8.27</v>
      </c>
      <c r="D705" s="1">
        <v>136.19999999999999</v>
      </c>
      <c r="H705" s="2">
        <f t="shared" si="10"/>
        <v>7</v>
      </c>
    </row>
    <row r="706" spans="1:8" x14ac:dyDescent="0.2">
      <c r="A706" s="3">
        <v>33451</v>
      </c>
      <c r="B706" s="4">
        <v>5.33</v>
      </c>
      <c r="C706" s="4">
        <v>7.9</v>
      </c>
      <c r="D706" s="1">
        <v>136.6</v>
      </c>
      <c r="H706" s="2">
        <f t="shared" si="10"/>
        <v>8</v>
      </c>
    </row>
    <row r="707" spans="1:8" x14ac:dyDescent="0.2">
      <c r="A707" s="3">
        <v>33482</v>
      </c>
      <c r="B707" s="4">
        <v>5.22</v>
      </c>
      <c r="C707" s="4">
        <v>7.65</v>
      </c>
      <c r="D707" s="1">
        <v>137.19999999999999</v>
      </c>
      <c r="H707" s="2">
        <f t="shared" si="10"/>
        <v>9</v>
      </c>
    </row>
    <row r="708" spans="1:8" x14ac:dyDescent="0.2">
      <c r="A708" s="3">
        <v>33512</v>
      </c>
      <c r="B708" s="4">
        <v>4.99</v>
      </c>
      <c r="C708" s="4">
        <v>7.53</v>
      </c>
      <c r="D708" s="1">
        <v>137.4</v>
      </c>
      <c r="H708" s="2">
        <f t="shared" si="10"/>
        <v>10</v>
      </c>
    </row>
    <row r="709" spans="1:8" x14ac:dyDescent="0.2">
      <c r="A709" s="3">
        <v>33543</v>
      </c>
      <c r="B709" s="4">
        <v>4.5599999999999996</v>
      </c>
      <c r="C709" s="4">
        <v>7.42</v>
      </c>
      <c r="D709" s="1">
        <v>137.80000000000001</v>
      </c>
      <c r="H709" s="2">
        <f t="shared" si="10"/>
        <v>11</v>
      </c>
    </row>
    <row r="710" spans="1:8" x14ac:dyDescent="0.2">
      <c r="A710" s="3">
        <v>33573</v>
      </c>
      <c r="B710" s="4">
        <v>4.07</v>
      </c>
      <c r="C710" s="4">
        <v>7.09</v>
      </c>
      <c r="D710" s="1">
        <v>137.9</v>
      </c>
      <c r="H710" s="2">
        <f t="shared" si="10"/>
        <v>12</v>
      </c>
    </row>
    <row r="711" spans="1:8" x14ac:dyDescent="0.2">
      <c r="A711" s="3">
        <v>33604</v>
      </c>
      <c r="B711" s="4">
        <v>3.8</v>
      </c>
      <c r="C711" s="4">
        <v>7.03</v>
      </c>
      <c r="D711" s="1">
        <v>138.1</v>
      </c>
      <c r="H711" s="2">
        <f t="shared" si="10"/>
        <v>1</v>
      </c>
    </row>
    <row r="712" spans="1:8" x14ac:dyDescent="0.2">
      <c r="A712" s="3">
        <v>33635</v>
      </c>
      <c r="B712" s="4">
        <v>3.84</v>
      </c>
      <c r="C712" s="4">
        <v>7.34</v>
      </c>
      <c r="D712" s="1">
        <v>138.6</v>
      </c>
      <c r="H712" s="2">
        <f t="shared" si="10"/>
        <v>2</v>
      </c>
    </row>
    <row r="713" spans="1:8" x14ac:dyDescent="0.2">
      <c r="A713" s="3">
        <v>33664</v>
      </c>
      <c r="B713" s="4">
        <v>4.04</v>
      </c>
      <c r="C713" s="4">
        <v>7.54</v>
      </c>
      <c r="D713" s="1">
        <v>139.30000000000001</v>
      </c>
      <c r="H713" s="2">
        <f t="shared" si="10"/>
        <v>3</v>
      </c>
    </row>
    <row r="714" spans="1:8" x14ac:dyDescent="0.2">
      <c r="A714" s="3">
        <v>33695</v>
      </c>
      <c r="B714" s="4">
        <v>3.75</v>
      </c>
      <c r="C714" s="4">
        <v>7.48</v>
      </c>
      <c r="D714" s="1">
        <v>139.5</v>
      </c>
      <c r="H714" s="2">
        <f t="shared" si="10"/>
        <v>4</v>
      </c>
    </row>
    <row r="715" spans="1:8" x14ac:dyDescent="0.2">
      <c r="A715" s="3">
        <v>33725</v>
      </c>
      <c r="B715" s="4">
        <v>3.63</v>
      </c>
      <c r="C715" s="4">
        <v>7.39</v>
      </c>
      <c r="D715" s="1">
        <v>139.69999999999999</v>
      </c>
      <c r="H715" s="2">
        <f t="shared" si="10"/>
        <v>5</v>
      </c>
    </row>
    <row r="716" spans="1:8" x14ac:dyDescent="0.2">
      <c r="A716" s="3">
        <v>33756</v>
      </c>
      <c r="B716" s="4">
        <v>3.66</v>
      </c>
      <c r="C716" s="4">
        <v>7.26</v>
      </c>
      <c r="D716" s="1">
        <v>140.19999999999999</v>
      </c>
      <c r="H716" s="2">
        <f t="shared" si="10"/>
        <v>6</v>
      </c>
    </row>
    <row r="717" spans="1:8" x14ac:dyDescent="0.2">
      <c r="A717" s="3">
        <v>33786</v>
      </c>
      <c r="B717" s="4">
        <v>3.21</v>
      </c>
      <c r="C717" s="4">
        <v>6.84</v>
      </c>
      <c r="D717" s="1">
        <v>140.5</v>
      </c>
      <c r="H717" s="2">
        <f t="shared" si="10"/>
        <v>7</v>
      </c>
    </row>
    <row r="718" spans="1:8" x14ac:dyDescent="0.2">
      <c r="A718" s="3">
        <v>33817</v>
      </c>
      <c r="B718" s="4">
        <v>3.13</v>
      </c>
      <c r="C718" s="4">
        <v>6.59</v>
      </c>
      <c r="D718" s="1">
        <v>140.9</v>
      </c>
      <c r="H718" s="2">
        <f t="shared" si="10"/>
        <v>8</v>
      </c>
    </row>
    <row r="719" spans="1:8" x14ac:dyDescent="0.2">
      <c r="A719" s="3">
        <v>33848</v>
      </c>
      <c r="B719" s="4">
        <v>2.91</v>
      </c>
      <c r="C719" s="4">
        <v>6.42</v>
      </c>
      <c r="D719" s="1">
        <v>141.30000000000001</v>
      </c>
      <c r="H719" s="2">
        <f t="shared" si="10"/>
        <v>9</v>
      </c>
    </row>
    <row r="720" spans="1:8" x14ac:dyDescent="0.2">
      <c r="A720" s="3">
        <v>33878</v>
      </c>
      <c r="B720" s="4">
        <v>2.86</v>
      </c>
      <c r="C720" s="4">
        <v>6.59</v>
      </c>
      <c r="D720" s="1">
        <v>141.80000000000001</v>
      </c>
      <c r="H720" s="2">
        <f t="shared" ref="H720:H783" si="11">MONTH(A720)</f>
        <v>10</v>
      </c>
    </row>
    <row r="721" spans="1:8" x14ac:dyDescent="0.2">
      <c r="A721" s="3">
        <v>33909</v>
      </c>
      <c r="B721" s="4">
        <v>3.13</v>
      </c>
      <c r="C721" s="4">
        <v>6.87</v>
      </c>
      <c r="D721" s="1">
        <v>142</v>
      </c>
      <c r="H721" s="2">
        <f t="shared" si="11"/>
        <v>11</v>
      </c>
    </row>
    <row r="722" spans="1:8" x14ac:dyDescent="0.2">
      <c r="A722" s="3">
        <v>33939</v>
      </c>
      <c r="B722" s="4">
        <v>3.22</v>
      </c>
      <c r="C722" s="4">
        <v>6.77</v>
      </c>
      <c r="D722" s="1">
        <v>141.9</v>
      </c>
      <c r="H722" s="2">
        <f t="shared" si="11"/>
        <v>12</v>
      </c>
    </row>
    <row r="723" spans="1:8" x14ac:dyDescent="0.2">
      <c r="A723" s="3">
        <v>33970</v>
      </c>
      <c r="B723" s="4">
        <v>3</v>
      </c>
      <c r="C723" s="4">
        <v>6.6</v>
      </c>
      <c r="D723" s="1">
        <v>142.6</v>
      </c>
      <c r="H723" s="2">
        <f t="shared" si="11"/>
        <v>1</v>
      </c>
    </row>
    <row r="724" spans="1:8" x14ac:dyDescent="0.2">
      <c r="A724" s="3">
        <v>34001</v>
      </c>
      <c r="B724" s="4">
        <v>2.93</v>
      </c>
      <c r="C724" s="4">
        <v>6.26</v>
      </c>
      <c r="D724" s="1">
        <v>143.1</v>
      </c>
      <c r="H724" s="2">
        <f t="shared" si="11"/>
        <v>2</v>
      </c>
    </row>
    <row r="725" spans="1:8" x14ac:dyDescent="0.2">
      <c r="A725" s="3">
        <v>34029</v>
      </c>
      <c r="B725" s="4">
        <v>2.95</v>
      </c>
      <c r="C725" s="4">
        <v>5.98</v>
      </c>
      <c r="D725" s="1">
        <v>143.6</v>
      </c>
      <c r="H725" s="2">
        <f t="shared" si="11"/>
        <v>3</v>
      </c>
    </row>
    <row r="726" spans="1:8" x14ac:dyDescent="0.2">
      <c r="A726" s="3">
        <v>34060</v>
      </c>
      <c r="B726" s="4">
        <v>2.87</v>
      </c>
      <c r="C726" s="4">
        <v>5.97</v>
      </c>
      <c r="D726" s="1">
        <v>144</v>
      </c>
      <c r="H726" s="2">
        <f t="shared" si="11"/>
        <v>4</v>
      </c>
    </row>
    <row r="727" spans="1:8" x14ac:dyDescent="0.2">
      <c r="A727" s="3">
        <v>34090</v>
      </c>
      <c r="B727" s="4">
        <v>2.96</v>
      </c>
      <c r="C727" s="4">
        <v>6.04</v>
      </c>
      <c r="D727" s="1">
        <v>144.19999999999999</v>
      </c>
      <c r="H727" s="2">
        <f t="shared" si="11"/>
        <v>5</v>
      </c>
    </row>
    <row r="728" spans="1:8" x14ac:dyDescent="0.2">
      <c r="A728" s="3">
        <v>34121</v>
      </c>
      <c r="B728" s="4">
        <v>3.07</v>
      </c>
      <c r="C728" s="4">
        <v>5.96</v>
      </c>
      <c r="D728" s="1">
        <v>144.4</v>
      </c>
      <c r="H728" s="2">
        <f t="shared" si="11"/>
        <v>6</v>
      </c>
    </row>
    <row r="729" spans="1:8" x14ac:dyDescent="0.2">
      <c r="A729" s="3">
        <v>34151</v>
      </c>
      <c r="B729" s="4">
        <v>3.04</v>
      </c>
      <c r="C729" s="4">
        <v>5.81</v>
      </c>
      <c r="D729" s="1">
        <v>144.4</v>
      </c>
      <c r="H729" s="2">
        <f t="shared" si="11"/>
        <v>7</v>
      </c>
    </row>
    <row r="730" spans="1:8" x14ac:dyDescent="0.2">
      <c r="A730" s="3">
        <v>34182</v>
      </c>
      <c r="B730" s="4">
        <v>3.02</v>
      </c>
      <c r="C730" s="4">
        <v>5.68</v>
      </c>
      <c r="D730" s="1">
        <v>144.80000000000001</v>
      </c>
      <c r="H730" s="2">
        <f t="shared" si="11"/>
        <v>8</v>
      </c>
    </row>
    <row r="731" spans="1:8" x14ac:dyDescent="0.2">
      <c r="A731" s="3">
        <v>34213</v>
      </c>
      <c r="B731" s="4">
        <v>2.95</v>
      </c>
      <c r="C731" s="4">
        <v>5.36</v>
      </c>
      <c r="D731" s="1">
        <v>145.1</v>
      </c>
      <c r="H731" s="2">
        <f t="shared" si="11"/>
        <v>9</v>
      </c>
    </row>
    <row r="732" spans="1:8" x14ac:dyDescent="0.2">
      <c r="A732" s="3">
        <v>34243</v>
      </c>
      <c r="B732" s="4">
        <v>3.02</v>
      </c>
      <c r="C732" s="4">
        <v>5.33</v>
      </c>
      <c r="D732" s="1">
        <v>145.69999999999999</v>
      </c>
      <c r="H732" s="2">
        <f t="shared" si="11"/>
        <v>10</v>
      </c>
    </row>
    <row r="733" spans="1:8" x14ac:dyDescent="0.2">
      <c r="A733" s="3">
        <v>34274</v>
      </c>
      <c r="B733" s="4">
        <v>3.1</v>
      </c>
      <c r="C733" s="4">
        <v>5.72</v>
      </c>
      <c r="D733" s="1">
        <v>145.80000000000001</v>
      </c>
      <c r="H733" s="2">
        <f t="shared" si="11"/>
        <v>11</v>
      </c>
    </row>
    <row r="734" spans="1:8" x14ac:dyDescent="0.2">
      <c r="A734" s="3">
        <v>34304</v>
      </c>
      <c r="B734" s="4">
        <v>3.06</v>
      </c>
      <c r="C734" s="4">
        <v>5.77</v>
      </c>
      <c r="D734" s="1">
        <v>145.80000000000001</v>
      </c>
      <c r="H734" s="2">
        <f t="shared" si="11"/>
        <v>12</v>
      </c>
    </row>
    <row r="735" spans="1:8" x14ac:dyDescent="0.2">
      <c r="A735" s="3">
        <v>34335</v>
      </c>
      <c r="B735" s="4">
        <v>2.98</v>
      </c>
      <c r="C735" s="4">
        <v>5.75</v>
      </c>
      <c r="D735" s="1">
        <v>146.19999999999999</v>
      </c>
      <c r="H735" s="2">
        <f t="shared" si="11"/>
        <v>1</v>
      </c>
    </row>
    <row r="736" spans="1:8" x14ac:dyDescent="0.2">
      <c r="A736" s="3">
        <v>34366</v>
      </c>
      <c r="B736" s="4">
        <v>3.25</v>
      </c>
      <c r="C736" s="4">
        <v>5.97</v>
      </c>
      <c r="D736" s="1">
        <v>146.69999999999999</v>
      </c>
      <c r="H736" s="2">
        <f t="shared" si="11"/>
        <v>2</v>
      </c>
    </row>
    <row r="737" spans="1:8" x14ac:dyDescent="0.2">
      <c r="A737" s="3">
        <v>34394</v>
      </c>
      <c r="B737" s="4">
        <v>3.5</v>
      </c>
      <c r="C737" s="4">
        <v>6.48</v>
      </c>
      <c r="D737" s="1">
        <v>147.19999999999999</v>
      </c>
      <c r="H737" s="2">
        <f t="shared" si="11"/>
        <v>3</v>
      </c>
    </row>
    <row r="738" spans="1:8" x14ac:dyDescent="0.2">
      <c r="A738" s="3">
        <v>34425</v>
      </c>
      <c r="B738" s="4">
        <v>3.68</v>
      </c>
      <c r="C738" s="4">
        <v>6.97</v>
      </c>
      <c r="D738" s="1">
        <v>147.4</v>
      </c>
      <c r="H738" s="2">
        <f t="shared" si="11"/>
        <v>4</v>
      </c>
    </row>
    <row r="739" spans="1:8" x14ac:dyDescent="0.2">
      <c r="A739" s="3">
        <v>34455</v>
      </c>
      <c r="B739" s="4">
        <v>4.1399999999999997</v>
      </c>
      <c r="C739" s="4">
        <v>7.18</v>
      </c>
      <c r="D739" s="1">
        <v>147.5</v>
      </c>
      <c r="H739" s="2">
        <f t="shared" si="11"/>
        <v>5</v>
      </c>
    </row>
    <row r="740" spans="1:8" x14ac:dyDescent="0.2">
      <c r="A740" s="3">
        <v>34486</v>
      </c>
      <c r="B740" s="4">
        <v>4.1399999999999997</v>
      </c>
      <c r="C740" s="4">
        <v>7.1</v>
      </c>
      <c r="D740" s="1">
        <v>148</v>
      </c>
      <c r="H740" s="2">
        <f t="shared" si="11"/>
        <v>6</v>
      </c>
    </row>
    <row r="741" spans="1:8" x14ac:dyDescent="0.2">
      <c r="A741" s="3">
        <v>34516</v>
      </c>
      <c r="B741" s="4">
        <v>4.33</v>
      </c>
      <c r="C741" s="4">
        <v>7.3</v>
      </c>
      <c r="D741" s="1">
        <v>148.4</v>
      </c>
      <c r="H741" s="2">
        <f t="shared" si="11"/>
        <v>7</v>
      </c>
    </row>
    <row r="742" spans="1:8" x14ac:dyDescent="0.2">
      <c r="A742" s="3">
        <v>34547</v>
      </c>
      <c r="B742" s="4">
        <v>4.4800000000000004</v>
      </c>
      <c r="C742" s="4">
        <v>7.24</v>
      </c>
      <c r="D742" s="1">
        <v>149</v>
      </c>
      <c r="H742" s="2">
        <f t="shared" si="11"/>
        <v>8</v>
      </c>
    </row>
    <row r="743" spans="1:8" x14ac:dyDescent="0.2">
      <c r="A743" s="3">
        <v>34578</v>
      </c>
      <c r="B743" s="4">
        <v>4.62</v>
      </c>
      <c r="C743" s="4">
        <v>7.46</v>
      </c>
      <c r="D743" s="1">
        <v>149.4</v>
      </c>
      <c r="H743" s="2">
        <f t="shared" si="11"/>
        <v>9</v>
      </c>
    </row>
    <row r="744" spans="1:8" x14ac:dyDescent="0.2">
      <c r="A744" s="3">
        <v>34608</v>
      </c>
      <c r="B744" s="4">
        <v>4.95</v>
      </c>
      <c r="C744" s="4">
        <v>7.74</v>
      </c>
      <c r="D744" s="1">
        <v>149.5</v>
      </c>
      <c r="H744" s="2">
        <f t="shared" si="11"/>
        <v>10</v>
      </c>
    </row>
    <row r="745" spans="1:8" x14ac:dyDescent="0.2">
      <c r="A745" s="3">
        <v>34639</v>
      </c>
      <c r="B745" s="4">
        <v>5.29</v>
      </c>
      <c r="C745" s="4">
        <v>7.96</v>
      </c>
      <c r="D745" s="1">
        <v>149.69999999999999</v>
      </c>
      <c r="H745" s="2">
        <f t="shared" si="11"/>
        <v>11</v>
      </c>
    </row>
    <row r="746" spans="1:8" x14ac:dyDescent="0.2">
      <c r="A746" s="3">
        <v>34669</v>
      </c>
      <c r="B746" s="4">
        <v>5.6</v>
      </c>
      <c r="C746" s="4">
        <v>7.81</v>
      </c>
      <c r="D746" s="1">
        <v>149.69999999999999</v>
      </c>
      <c r="H746" s="2">
        <f t="shared" si="11"/>
        <v>12</v>
      </c>
    </row>
    <row r="747" spans="1:8" x14ac:dyDescent="0.2">
      <c r="A747" s="3">
        <v>34700</v>
      </c>
      <c r="B747" s="4">
        <v>5.71</v>
      </c>
      <c r="C747" s="4">
        <v>7.78</v>
      </c>
      <c r="D747" s="1">
        <v>150.30000000000001</v>
      </c>
      <c r="H747" s="2">
        <f t="shared" si="11"/>
        <v>1</v>
      </c>
    </row>
    <row r="748" spans="1:8" x14ac:dyDescent="0.2">
      <c r="A748" s="3">
        <v>34731</v>
      </c>
      <c r="B748" s="4">
        <v>5.77</v>
      </c>
      <c r="C748" s="4">
        <v>7.47</v>
      </c>
      <c r="D748" s="1">
        <v>150.9</v>
      </c>
      <c r="H748" s="2">
        <f t="shared" si="11"/>
        <v>2</v>
      </c>
    </row>
    <row r="749" spans="1:8" x14ac:dyDescent="0.2">
      <c r="A749" s="3">
        <v>34759</v>
      </c>
      <c r="B749" s="4">
        <v>5.73</v>
      </c>
      <c r="C749" s="4">
        <v>7.2</v>
      </c>
      <c r="D749" s="1">
        <v>151.4</v>
      </c>
      <c r="H749" s="2">
        <f t="shared" si="11"/>
        <v>3</v>
      </c>
    </row>
    <row r="750" spans="1:8" x14ac:dyDescent="0.2">
      <c r="A750" s="3">
        <v>34790</v>
      </c>
      <c r="B750" s="4">
        <v>5.65</v>
      </c>
      <c r="C750" s="4">
        <v>7.06</v>
      </c>
      <c r="D750" s="1">
        <v>151.9</v>
      </c>
      <c r="H750" s="2">
        <f t="shared" si="11"/>
        <v>4</v>
      </c>
    </row>
    <row r="751" spans="1:8" x14ac:dyDescent="0.2">
      <c r="A751" s="3">
        <v>34820</v>
      </c>
      <c r="B751" s="4">
        <v>5.67</v>
      </c>
      <c r="C751" s="4">
        <v>6.63</v>
      </c>
      <c r="D751" s="1">
        <v>152.19999999999999</v>
      </c>
      <c r="H751" s="2">
        <f t="shared" si="11"/>
        <v>5</v>
      </c>
    </row>
    <row r="752" spans="1:8" x14ac:dyDescent="0.2">
      <c r="A752" s="3">
        <v>34851</v>
      </c>
      <c r="B752" s="4">
        <v>5.47</v>
      </c>
      <c r="C752" s="4">
        <v>6.17</v>
      </c>
      <c r="D752" s="1">
        <v>152.5</v>
      </c>
      <c r="H752" s="2">
        <f t="shared" si="11"/>
        <v>6</v>
      </c>
    </row>
    <row r="753" spans="1:8" x14ac:dyDescent="0.2">
      <c r="A753" s="3">
        <v>34881</v>
      </c>
      <c r="B753" s="4">
        <v>5.42</v>
      </c>
      <c r="C753" s="4">
        <v>6.28</v>
      </c>
      <c r="D753" s="1">
        <v>152.5</v>
      </c>
      <c r="H753" s="2">
        <f t="shared" si="11"/>
        <v>7</v>
      </c>
    </row>
    <row r="754" spans="1:8" x14ac:dyDescent="0.2">
      <c r="A754" s="3">
        <v>34912</v>
      </c>
      <c r="B754" s="4">
        <v>5.4</v>
      </c>
      <c r="C754" s="4">
        <v>6.49</v>
      </c>
      <c r="D754" s="1">
        <v>152.9</v>
      </c>
      <c r="H754" s="2">
        <f t="shared" si="11"/>
        <v>8</v>
      </c>
    </row>
    <row r="755" spans="1:8" x14ac:dyDescent="0.2">
      <c r="A755" s="3">
        <v>34943</v>
      </c>
      <c r="B755" s="4">
        <v>5.28</v>
      </c>
      <c r="C755" s="4">
        <v>6.2</v>
      </c>
      <c r="D755" s="1">
        <v>153.19999999999999</v>
      </c>
      <c r="H755" s="2">
        <f t="shared" si="11"/>
        <v>9</v>
      </c>
    </row>
    <row r="756" spans="1:8" x14ac:dyDescent="0.2">
      <c r="A756" s="3">
        <v>34973</v>
      </c>
      <c r="B756" s="4">
        <v>5.28</v>
      </c>
      <c r="C756" s="4">
        <v>6.04</v>
      </c>
      <c r="D756" s="1">
        <v>153.69999999999999</v>
      </c>
      <c r="H756" s="2">
        <f t="shared" si="11"/>
        <v>10</v>
      </c>
    </row>
    <row r="757" spans="1:8" x14ac:dyDescent="0.2">
      <c r="A757" s="3">
        <v>35004</v>
      </c>
      <c r="B757" s="4">
        <v>5.36</v>
      </c>
      <c r="C757" s="4">
        <v>5.93</v>
      </c>
      <c r="D757" s="1">
        <v>153.6</v>
      </c>
      <c r="H757" s="2">
        <f t="shared" si="11"/>
        <v>11</v>
      </c>
    </row>
    <row r="758" spans="1:8" x14ac:dyDescent="0.2">
      <c r="A758" s="3">
        <v>35034</v>
      </c>
      <c r="B758" s="4">
        <v>5.14</v>
      </c>
      <c r="C758" s="4">
        <v>5.71</v>
      </c>
      <c r="D758" s="1">
        <v>153.5</v>
      </c>
      <c r="H758" s="2">
        <f t="shared" si="11"/>
        <v>12</v>
      </c>
    </row>
    <row r="759" spans="1:8" x14ac:dyDescent="0.2">
      <c r="A759" s="3">
        <v>35065</v>
      </c>
      <c r="B759" s="4">
        <v>5</v>
      </c>
      <c r="C759" s="4">
        <v>5.65</v>
      </c>
      <c r="D759" s="1">
        <v>154.4</v>
      </c>
      <c r="H759" s="2">
        <f t="shared" si="11"/>
        <v>1</v>
      </c>
    </row>
    <row r="760" spans="1:8" x14ac:dyDescent="0.2">
      <c r="A760" s="3">
        <v>35096</v>
      </c>
      <c r="B760" s="4">
        <v>4.83</v>
      </c>
      <c r="C760" s="4">
        <v>5.81</v>
      </c>
      <c r="D760" s="1">
        <v>154.9</v>
      </c>
      <c r="H760" s="2">
        <f t="shared" si="11"/>
        <v>2</v>
      </c>
    </row>
    <row r="761" spans="1:8" x14ac:dyDescent="0.2">
      <c r="A761" s="3">
        <v>35125</v>
      </c>
      <c r="B761" s="4">
        <v>4.96</v>
      </c>
      <c r="C761" s="4">
        <v>6.27</v>
      </c>
      <c r="D761" s="1">
        <v>155.69999999999999</v>
      </c>
      <c r="H761" s="2">
        <f t="shared" si="11"/>
        <v>3</v>
      </c>
    </row>
    <row r="762" spans="1:8" x14ac:dyDescent="0.2">
      <c r="A762" s="3">
        <v>35156</v>
      </c>
      <c r="B762" s="4">
        <v>4.95</v>
      </c>
      <c r="C762" s="4">
        <v>6.51</v>
      </c>
      <c r="D762" s="1">
        <v>156.30000000000001</v>
      </c>
      <c r="H762" s="2">
        <f t="shared" si="11"/>
        <v>4</v>
      </c>
    </row>
    <row r="763" spans="1:8" x14ac:dyDescent="0.2">
      <c r="A763" s="3">
        <v>35186</v>
      </c>
      <c r="B763" s="4">
        <v>5.0199999999999996</v>
      </c>
      <c r="C763" s="4">
        <v>6.74</v>
      </c>
      <c r="D763" s="1">
        <v>156.6</v>
      </c>
      <c r="H763" s="2">
        <f t="shared" si="11"/>
        <v>5</v>
      </c>
    </row>
    <row r="764" spans="1:8" x14ac:dyDescent="0.2">
      <c r="A764" s="3">
        <v>35217</v>
      </c>
      <c r="B764" s="4">
        <v>5.09</v>
      </c>
      <c r="C764" s="4">
        <v>6.91</v>
      </c>
      <c r="D764" s="1">
        <v>156.69999999999999</v>
      </c>
      <c r="H764" s="2">
        <f t="shared" si="11"/>
        <v>6</v>
      </c>
    </row>
    <row r="765" spans="1:8" x14ac:dyDescent="0.2">
      <c r="A765" s="3">
        <v>35247</v>
      </c>
      <c r="B765" s="4">
        <v>5.15</v>
      </c>
      <c r="C765" s="4">
        <v>6.87</v>
      </c>
      <c r="D765" s="1">
        <v>157</v>
      </c>
      <c r="H765" s="2">
        <f t="shared" si="11"/>
        <v>7</v>
      </c>
    </row>
    <row r="766" spans="1:8" x14ac:dyDescent="0.2">
      <c r="A766" s="3">
        <v>35278</v>
      </c>
      <c r="B766" s="4">
        <v>5.05</v>
      </c>
      <c r="C766" s="4">
        <v>6.64</v>
      </c>
      <c r="D766" s="1">
        <v>157.30000000000001</v>
      </c>
      <c r="H766" s="2">
        <f t="shared" si="11"/>
        <v>8</v>
      </c>
    </row>
    <row r="767" spans="1:8" x14ac:dyDescent="0.2">
      <c r="A767" s="3">
        <v>35309</v>
      </c>
      <c r="B767" s="4">
        <v>5.09</v>
      </c>
      <c r="C767" s="4">
        <v>6.83</v>
      </c>
      <c r="D767" s="1">
        <v>157.80000000000001</v>
      </c>
      <c r="H767" s="2">
        <f t="shared" si="11"/>
        <v>9</v>
      </c>
    </row>
    <row r="768" spans="1:8" x14ac:dyDescent="0.2">
      <c r="A768" s="3">
        <v>35339</v>
      </c>
      <c r="B768" s="4">
        <v>4.99</v>
      </c>
      <c r="C768" s="4">
        <v>6.53</v>
      </c>
      <c r="D768" s="1">
        <v>158.30000000000001</v>
      </c>
      <c r="H768" s="2">
        <f t="shared" si="11"/>
        <v>10</v>
      </c>
    </row>
    <row r="769" spans="1:8" x14ac:dyDescent="0.2">
      <c r="A769" s="3">
        <v>35370</v>
      </c>
      <c r="B769" s="4">
        <v>5.03</v>
      </c>
      <c r="C769" s="4">
        <v>6.2</v>
      </c>
      <c r="D769" s="1">
        <v>158.6</v>
      </c>
      <c r="H769" s="2">
        <f t="shared" si="11"/>
        <v>11</v>
      </c>
    </row>
    <row r="770" spans="1:8" x14ac:dyDescent="0.2">
      <c r="A770" s="3">
        <v>35400</v>
      </c>
      <c r="B770" s="4">
        <v>4.91</v>
      </c>
      <c r="C770" s="4">
        <v>6.3</v>
      </c>
      <c r="D770" s="1">
        <v>158.6</v>
      </c>
      <c r="H770" s="2">
        <f t="shared" si="11"/>
        <v>12</v>
      </c>
    </row>
    <row r="771" spans="1:8" x14ac:dyDescent="0.2">
      <c r="A771" s="3">
        <v>35431</v>
      </c>
      <c r="B771" s="4">
        <v>5.03</v>
      </c>
      <c r="C771" s="4">
        <v>6.58</v>
      </c>
      <c r="D771" s="1">
        <v>159.1</v>
      </c>
      <c r="H771" s="2">
        <f t="shared" si="11"/>
        <v>1</v>
      </c>
    </row>
    <row r="772" spans="1:8" x14ac:dyDescent="0.2">
      <c r="A772" s="3">
        <v>35462</v>
      </c>
      <c r="B772" s="4">
        <v>5.01</v>
      </c>
      <c r="C772" s="4">
        <v>6.42</v>
      </c>
      <c r="D772" s="1">
        <v>159.6</v>
      </c>
      <c r="H772" s="2">
        <f t="shared" si="11"/>
        <v>2</v>
      </c>
    </row>
    <row r="773" spans="1:8" x14ac:dyDescent="0.2">
      <c r="A773" s="3">
        <v>35490</v>
      </c>
      <c r="B773" s="4">
        <v>5.14</v>
      </c>
      <c r="C773" s="4">
        <v>6.69</v>
      </c>
      <c r="D773" s="1">
        <v>160</v>
      </c>
      <c r="H773" s="2">
        <f t="shared" si="11"/>
        <v>3</v>
      </c>
    </row>
    <row r="774" spans="1:8" x14ac:dyDescent="0.2">
      <c r="A774" s="3">
        <v>35521</v>
      </c>
      <c r="B774" s="4">
        <v>5.16</v>
      </c>
      <c r="C774" s="4">
        <v>6.89</v>
      </c>
      <c r="D774" s="1">
        <v>160.19999999999999</v>
      </c>
      <c r="H774" s="2">
        <f t="shared" si="11"/>
        <v>4</v>
      </c>
    </row>
    <row r="775" spans="1:8" x14ac:dyDescent="0.2">
      <c r="A775" s="3">
        <v>35551</v>
      </c>
      <c r="B775" s="4">
        <v>5.05</v>
      </c>
      <c r="C775" s="4">
        <v>6.71</v>
      </c>
      <c r="D775" s="1">
        <v>160.1</v>
      </c>
      <c r="H775" s="2">
        <f t="shared" si="11"/>
        <v>5</v>
      </c>
    </row>
    <row r="776" spans="1:8" x14ac:dyDescent="0.2">
      <c r="A776" s="3">
        <v>35582</v>
      </c>
      <c r="B776" s="4">
        <v>4.93</v>
      </c>
      <c r="C776" s="4">
        <v>6.49</v>
      </c>
      <c r="D776" s="1">
        <v>160.30000000000001</v>
      </c>
      <c r="H776" s="2">
        <f t="shared" si="11"/>
        <v>6</v>
      </c>
    </row>
    <row r="777" spans="1:8" x14ac:dyDescent="0.2">
      <c r="A777" s="3">
        <v>35612</v>
      </c>
      <c r="B777" s="4">
        <v>5.05</v>
      </c>
      <c r="C777" s="4">
        <v>6.22</v>
      </c>
      <c r="D777" s="1">
        <v>160.5</v>
      </c>
      <c r="H777" s="2">
        <f t="shared" si="11"/>
        <v>7</v>
      </c>
    </row>
    <row r="778" spans="1:8" x14ac:dyDescent="0.2">
      <c r="A778" s="3">
        <v>35643</v>
      </c>
      <c r="B778" s="4">
        <v>5.14</v>
      </c>
      <c r="C778" s="4">
        <v>6.3</v>
      </c>
      <c r="D778" s="1">
        <v>160.80000000000001</v>
      </c>
      <c r="H778" s="2">
        <f t="shared" si="11"/>
        <v>8</v>
      </c>
    </row>
    <row r="779" spans="1:8" x14ac:dyDescent="0.2">
      <c r="A779" s="3">
        <v>35674</v>
      </c>
      <c r="B779" s="4">
        <v>4.95</v>
      </c>
      <c r="C779" s="4">
        <v>6.21</v>
      </c>
      <c r="D779" s="1">
        <v>161.19999999999999</v>
      </c>
      <c r="H779" s="2">
        <f t="shared" si="11"/>
        <v>9</v>
      </c>
    </row>
    <row r="780" spans="1:8" x14ac:dyDescent="0.2">
      <c r="A780" s="3">
        <v>35704</v>
      </c>
      <c r="B780" s="4">
        <v>4.97</v>
      </c>
      <c r="C780" s="4">
        <v>6.03</v>
      </c>
      <c r="D780" s="1">
        <v>161.6</v>
      </c>
      <c r="H780" s="2">
        <f t="shared" si="11"/>
        <v>10</v>
      </c>
    </row>
    <row r="781" spans="1:8" x14ac:dyDescent="0.2">
      <c r="A781" s="3">
        <v>35735</v>
      </c>
      <c r="B781" s="4">
        <v>5.14</v>
      </c>
      <c r="C781" s="4">
        <v>5.88</v>
      </c>
      <c r="D781" s="1">
        <v>161.5</v>
      </c>
      <c r="H781" s="2">
        <f t="shared" si="11"/>
        <v>11</v>
      </c>
    </row>
    <row r="782" spans="1:8" x14ac:dyDescent="0.2">
      <c r="A782" s="3">
        <v>35765</v>
      </c>
      <c r="B782" s="4">
        <v>5.16</v>
      </c>
      <c r="C782" s="4">
        <v>5.81</v>
      </c>
      <c r="D782" s="1">
        <v>161.30000000000001</v>
      </c>
      <c r="H782" s="2">
        <f t="shared" si="11"/>
        <v>12</v>
      </c>
    </row>
    <row r="783" spans="1:8" x14ac:dyDescent="0.2">
      <c r="A783" s="3">
        <v>35796</v>
      </c>
      <c r="B783" s="4">
        <v>5.04</v>
      </c>
      <c r="C783" s="4">
        <v>5.54</v>
      </c>
      <c r="D783" s="1">
        <v>161.6</v>
      </c>
      <c r="H783" s="2">
        <f t="shared" si="11"/>
        <v>1</v>
      </c>
    </row>
    <row r="784" spans="1:8" x14ac:dyDescent="0.2">
      <c r="A784" s="3">
        <v>35827</v>
      </c>
      <c r="B784" s="4">
        <v>5.09</v>
      </c>
      <c r="C784" s="4">
        <v>5.57</v>
      </c>
      <c r="D784" s="1">
        <v>161.9</v>
      </c>
      <c r="H784" s="2">
        <f t="shared" ref="H784:H847" si="12">MONTH(A784)</f>
        <v>2</v>
      </c>
    </row>
    <row r="785" spans="1:8" x14ac:dyDescent="0.2">
      <c r="A785" s="3">
        <v>35855</v>
      </c>
      <c r="B785" s="4">
        <v>5.03</v>
      </c>
      <c r="C785" s="4">
        <v>5.65</v>
      </c>
      <c r="D785" s="1">
        <v>162.19999999999999</v>
      </c>
      <c r="H785" s="2">
        <f t="shared" si="12"/>
        <v>3</v>
      </c>
    </row>
    <row r="786" spans="1:8" x14ac:dyDescent="0.2">
      <c r="A786" s="3">
        <v>35886</v>
      </c>
      <c r="B786" s="4">
        <v>4.95</v>
      </c>
      <c r="C786" s="4">
        <v>5.64</v>
      </c>
      <c r="D786" s="1">
        <v>162.5</v>
      </c>
      <c r="H786" s="2">
        <f t="shared" si="12"/>
        <v>4</v>
      </c>
    </row>
    <row r="787" spans="1:8" x14ac:dyDescent="0.2">
      <c r="A787" s="3">
        <v>35916</v>
      </c>
      <c r="B787" s="4">
        <v>5</v>
      </c>
      <c r="C787" s="4">
        <v>5.65</v>
      </c>
      <c r="D787" s="1">
        <v>162.80000000000001</v>
      </c>
      <c r="H787" s="2">
        <f t="shared" si="12"/>
        <v>5</v>
      </c>
    </row>
    <row r="788" spans="1:8" x14ac:dyDescent="0.2">
      <c r="A788" s="3">
        <v>35947</v>
      </c>
      <c r="B788" s="4">
        <v>4.9800000000000004</v>
      </c>
      <c r="C788" s="4">
        <v>5.5</v>
      </c>
      <c r="D788" s="1">
        <v>163</v>
      </c>
      <c r="H788" s="2">
        <f t="shared" si="12"/>
        <v>6</v>
      </c>
    </row>
    <row r="789" spans="1:8" x14ac:dyDescent="0.2">
      <c r="A789" s="3">
        <v>35977</v>
      </c>
      <c r="B789" s="4">
        <v>4.96</v>
      </c>
      <c r="C789" s="4">
        <v>5.46</v>
      </c>
      <c r="D789" s="1">
        <v>163.19999999999999</v>
      </c>
      <c r="H789" s="2">
        <f t="shared" si="12"/>
        <v>7</v>
      </c>
    </row>
    <row r="790" spans="1:8" x14ac:dyDescent="0.2">
      <c r="A790" s="3">
        <v>36008</v>
      </c>
      <c r="B790" s="4">
        <v>4.9000000000000004</v>
      </c>
      <c r="C790" s="4">
        <v>5.34</v>
      </c>
      <c r="D790" s="1">
        <v>163.4</v>
      </c>
      <c r="H790" s="2">
        <f t="shared" si="12"/>
        <v>8</v>
      </c>
    </row>
    <row r="791" spans="1:8" x14ac:dyDescent="0.2">
      <c r="A791" s="3">
        <v>36039</v>
      </c>
      <c r="B791" s="4">
        <v>4.6100000000000003</v>
      </c>
      <c r="C791" s="4">
        <v>4.8099999999999996</v>
      </c>
      <c r="D791" s="1">
        <v>163.6</v>
      </c>
      <c r="H791" s="2">
        <f t="shared" si="12"/>
        <v>9</v>
      </c>
    </row>
    <row r="792" spans="1:8" x14ac:dyDescent="0.2">
      <c r="A792" s="3">
        <v>36069</v>
      </c>
      <c r="B792" s="4">
        <v>3.96</v>
      </c>
      <c r="C792" s="4">
        <v>4.53</v>
      </c>
      <c r="D792" s="1">
        <v>164</v>
      </c>
      <c r="H792" s="2">
        <f t="shared" si="12"/>
        <v>10</v>
      </c>
    </row>
    <row r="793" spans="1:8" x14ac:dyDescent="0.2">
      <c r="A793" s="3">
        <v>36100</v>
      </c>
      <c r="B793" s="4">
        <v>4.41</v>
      </c>
      <c r="C793" s="4">
        <v>4.83</v>
      </c>
      <c r="D793" s="1">
        <v>164</v>
      </c>
      <c r="H793" s="2">
        <f t="shared" si="12"/>
        <v>11</v>
      </c>
    </row>
    <row r="794" spans="1:8" x14ac:dyDescent="0.2">
      <c r="A794" s="3">
        <v>36130</v>
      </c>
      <c r="B794" s="4">
        <v>4.3899999999999997</v>
      </c>
      <c r="C794" s="4">
        <v>4.6500000000000004</v>
      </c>
      <c r="D794" s="1">
        <v>163.9</v>
      </c>
      <c r="H794" s="2">
        <f t="shared" si="12"/>
        <v>12</v>
      </c>
    </row>
    <row r="795" spans="1:8" x14ac:dyDescent="0.2">
      <c r="A795" s="3">
        <v>36161</v>
      </c>
      <c r="B795" s="4">
        <v>4.34</v>
      </c>
      <c r="C795" s="4">
        <v>4.72</v>
      </c>
      <c r="D795" s="1">
        <v>164.3</v>
      </c>
      <c r="H795" s="2">
        <f t="shared" si="12"/>
        <v>1</v>
      </c>
    </row>
    <row r="796" spans="1:8" x14ac:dyDescent="0.2">
      <c r="A796" s="3">
        <v>36192</v>
      </c>
      <c r="B796" s="4">
        <v>4.4400000000000004</v>
      </c>
      <c r="C796" s="4">
        <v>5</v>
      </c>
      <c r="D796" s="1">
        <v>164.5</v>
      </c>
      <c r="H796" s="2">
        <f t="shared" si="12"/>
        <v>2</v>
      </c>
    </row>
    <row r="797" spans="1:8" x14ac:dyDescent="0.2">
      <c r="A797" s="3">
        <v>36220</v>
      </c>
      <c r="B797" s="4">
        <v>4.4400000000000004</v>
      </c>
      <c r="C797" s="4">
        <v>5.23</v>
      </c>
      <c r="D797" s="1">
        <v>165</v>
      </c>
      <c r="H797" s="2">
        <f t="shared" si="12"/>
        <v>3</v>
      </c>
    </row>
    <row r="798" spans="1:8" x14ac:dyDescent="0.2">
      <c r="A798" s="3">
        <v>36251</v>
      </c>
      <c r="B798" s="4">
        <v>4.29</v>
      </c>
      <c r="C798" s="4">
        <v>5.18</v>
      </c>
      <c r="D798" s="1">
        <v>166.2</v>
      </c>
      <c r="H798" s="2">
        <f t="shared" si="12"/>
        <v>4</v>
      </c>
    </row>
    <row r="799" spans="1:8" x14ac:dyDescent="0.2">
      <c r="A799" s="3">
        <v>36281</v>
      </c>
      <c r="B799" s="4">
        <v>4.5</v>
      </c>
      <c r="C799" s="4">
        <v>5.54</v>
      </c>
      <c r="D799" s="1">
        <v>166.2</v>
      </c>
      <c r="H799" s="2">
        <f t="shared" si="12"/>
        <v>5</v>
      </c>
    </row>
    <row r="800" spans="1:8" x14ac:dyDescent="0.2">
      <c r="A800" s="3">
        <v>36312</v>
      </c>
      <c r="B800" s="4">
        <v>4.57</v>
      </c>
      <c r="C800" s="4">
        <v>5.9</v>
      </c>
      <c r="D800" s="1">
        <v>166.2</v>
      </c>
      <c r="H800" s="2">
        <f t="shared" si="12"/>
        <v>6</v>
      </c>
    </row>
    <row r="801" spans="1:8" x14ac:dyDescent="0.2">
      <c r="A801" s="3">
        <v>36342</v>
      </c>
      <c r="B801" s="4">
        <v>4.55</v>
      </c>
      <c r="C801" s="4">
        <v>5.79</v>
      </c>
      <c r="D801" s="1">
        <v>166.7</v>
      </c>
      <c r="H801" s="2">
        <f t="shared" si="12"/>
        <v>7</v>
      </c>
    </row>
    <row r="802" spans="1:8" x14ac:dyDescent="0.2">
      <c r="A802" s="3">
        <v>36373</v>
      </c>
      <c r="B802" s="4">
        <v>4.72</v>
      </c>
      <c r="C802" s="4">
        <v>5.94</v>
      </c>
      <c r="D802" s="1">
        <v>167.1</v>
      </c>
      <c r="H802" s="2">
        <f t="shared" si="12"/>
        <v>8</v>
      </c>
    </row>
    <row r="803" spans="1:8" x14ac:dyDescent="0.2">
      <c r="A803" s="3">
        <v>36404</v>
      </c>
      <c r="B803" s="4">
        <v>4.68</v>
      </c>
      <c r="C803" s="4">
        <v>5.92</v>
      </c>
      <c r="D803" s="1">
        <v>167.9</v>
      </c>
      <c r="H803" s="2">
        <f t="shared" si="12"/>
        <v>9</v>
      </c>
    </row>
    <row r="804" spans="1:8" x14ac:dyDescent="0.2">
      <c r="A804" s="3">
        <v>36434</v>
      </c>
      <c r="B804" s="4">
        <v>4.8600000000000003</v>
      </c>
      <c r="C804" s="4">
        <v>6.11</v>
      </c>
      <c r="D804" s="1">
        <v>168.2</v>
      </c>
      <c r="H804" s="2">
        <f t="shared" si="12"/>
        <v>10</v>
      </c>
    </row>
    <row r="805" spans="1:8" x14ac:dyDescent="0.2">
      <c r="A805" s="3">
        <v>36465</v>
      </c>
      <c r="B805" s="4">
        <v>5.07</v>
      </c>
      <c r="C805" s="4">
        <v>6.03</v>
      </c>
      <c r="D805" s="1">
        <v>168.3</v>
      </c>
      <c r="H805" s="2">
        <f t="shared" si="12"/>
        <v>11</v>
      </c>
    </row>
    <row r="806" spans="1:8" x14ac:dyDescent="0.2">
      <c r="A806" s="3">
        <v>36495</v>
      </c>
      <c r="B806" s="4">
        <v>5.2</v>
      </c>
      <c r="C806" s="4">
        <v>6.28</v>
      </c>
      <c r="D806" s="1">
        <v>168.3</v>
      </c>
      <c r="H806" s="2">
        <f t="shared" si="12"/>
        <v>12</v>
      </c>
    </row>
    <row r="807" spans="1:8" x14ac:dyDescent="0.2">
      <c r="A807" s="3">
        <v>36526</v>
      </c>
      <c r="B807" s="4">
        <v>5.32</v>
      </c>
      <c r="C807" s="4">
        <v>6.66</v>
      </c>
      <c r="D807" s="1">
        <v>168.8</v>
      </c>
      <c r="H807" s="2">
        <f t="shared" si="12"/>
        <v>1</v>
      </c>
    </row>
    <row r="808" spans="1:8" x14ac:dyDescent="0.2">
      <c r="A808" s="3">
        <v>36557</v>
      </c>
      <c r="B808" s="4">
        <v>5.55</v>
      </c>
      <c r="C808" s="4">
        <v>6.52</v>
      </c>
      <c r="D808" s="1">
        <v>169.8</v>
      </c>
      <c r="H808" s="2">
        <f t="shared" si="12"/>
        <v>2</v>
      </c>
    </row>
    <row r="809" spans="1:8" x14ac:dyDescent="0.2">
      <c r="A809" s="3">
        <v>36586</v>
      </c>
      <c r="B809" s="4">
        <v>5.69</v>
      </c>
      <c r="C809" s="4">
        <v>6.26</v>
      </c>
      <c r="D809" s="1">
        <v>171.2</v>
      </c>
      <c r="H809" s="2">
        <f t="shared" si="12"/>
        <v>3</v>
      </c>
    </row>
    <row r="810" spans="1:8" x14ac:dyDescent="0.2">
      <c r="A810" s="3">
        <v>36617</v>
      </c>
      <c r="B810" s="4">
        <v>5.66</v>
      </c>
      <c r="C810" s="4">
        <v>5.99</v>
      </c>
      <c r="D810" s="1">
        <v>171.3</v>
      </c>
      <c r="H810" s="2">
        <f t="shared" si="12"/>
        <v>4</v>
      </c>
    </row>
    <row r="811" spans="1:8" x14ac:dyDescent="0.2">
      <c r="A811" s="3">
        <v>36647</v>
      </c>
      <c r="B811" s="4">
        <v>5.79</v>
      </c>
      <c r="C811" s="4">
        <v>6.44</v>
      </c>
      <c r="D811" s="1">
        <v>171.5</v>
      </c>
      <c r="H811" s="2">
        <f t="shared" si="12"/>
        <v>5</v>
      </c>
    </row>
    <row r="812" spans="1:8" x14ac:dyDescent="0.2">
      <c r="A812" s="3">
        <v>36678</v>
      </c>
      <c r="B812" s="4">
        <v>5.69</v>
      </c>
      <c r="C812" s="4">
        <v>6.1</v>
      </c>
      <c r="D812" s="1">
        <v>172.4</v>
      </c>
      <c r="H812" s="2">
        <f t="shared" si="12"/>
        <v>6</v>
      </c>
    </row>
    <row r="813" spans="1:8" x14ac:dyDescent="0.2">
      <c r="A813" s="3">
        <v>36708</v>
      </c>
      <c r="B813" s="4">
        <v>5.96</v>
      </c>
      <c r="C813" s="4">
        <v>6.05</v>
      </c>
      <c r="D813" s="1">
        <v>172.8</v>
      </c>
      <c r="H813" s="2">
        <f t="shared" si="12"/>
        <v>7</v>
      </c>
    </row>
    <row r="814" spans="1:8" x14ac:dyDescent="0.2">
      <c r="A814" s="3">
        <v>36739</v>
      </c>
      <c r="B814" s="4">
        <v>6.09</v>
      </c>
      <c r="C814" s="4">
        <v>5.83</v>
      </c>
      <c r="D814" s="1">
        <v>172.8</v>
      </c>
      <c r="H814" s="2">
        <f t="shared" si="12"/>
        <v>8</v>
      </c>
    </row>
    <row r="815" spans="1:8" x14ac:dyDescent="0.2">
      <c r="A815" s="3">
        <v>36770</v>
      </c>
      <c r="B815" s="4">
        <v>6</v>
      </c>
      <c r="C815" s="4">
        <v>5.8</v>
      </c>
      <c r="D815" s="1">
        <v>173.7</v>
      </c>
      <c r="H815" s="2">
        <f t="shared" si="12"/>
        <v>9</v>
      </c>
    </row>
    <row r="816" spans="1:8" x14ac:dyDescent="0.2">
      <c r="A816" s="3">
        <v>36800</v>
      </c>
      <c r="B816" s="4">
        <v>6.11</v>
      </c>
      <c r="C816" s="4">
        <v>5.74</v>
      </c>
      <c r="D816" s="1">
        <v>174</v>
      </c>
      <c r="H816" s="2">
        <f t="shared" si="12"/>
        <v>10</v>
      </c>
    </row>
    <row r="817" spans="1:8" x14ac:dyDescent="0.2">
      <c r="A817" s="3">
        <v>36831</v>
      </c>
      <c r="B817" s="4">
        <v>6.17</v>
      </c>
      <c r="C817" s="4">
        <v>5.72</v>
      </c>
      <c r="D817" s="1">
        <v>174.1</v>
      </c>
      <c r="H817" s="2">
        <f t="shared" si="12"/>
        <v>11</v>
      </c>
    </row>
    <row r="818" spans="1:8" x14ac:dyDescent="0.2">
      <c r="A818" s="3">
        <v>36861</v>
      </c>
      <c r="B818" s="4">
        <v>5.77</v>
      </c>
      <c r="C818" s="4">
        <v>5.24</v>
      </c>
      <c r="D818" s="1">
        <v>174</v>
      </c>
      <c r="H818" s="2">
        <f t="shared" si="12"/>
        <v>12</v>
      </c>
    </row>
    <row r="819" spans="1:8" x14ac:dyDescent="0.2">
      <c r="A819" s="3">
        <v>36892</v>
      </c>
      <c r="B819" s="4">
        <v>5.15</v>
      </c>
      <c r="C819" s="4">
        <v>5.16</v>
      </c>
      <c r="D819" s="1">
        <v>175.1</v>
      </c>
      <c r="H819" s="2">
        <f t="shared" si="12"/>
        <v>1</v>
      </c>
    </row>
    <row r="820" spans="1:8" x14ac:dyDescent="0.2">
      <c r="A820" s="3">
        <v>36923</v>
      </c>
      <c r="B820" s="4">
        <v>4.88</v>
      </c>
      <c r="C820" s="4">
        <v>5.0999999999999996</v>
      </c>
      <c r="D820" s="1">
        <v>175.8</v>
      </c>
      <c r="H820" s="2">
        <f t="shared" si="12"/>
        <v>2</v>
      </c>
    </row>
    <row r="821" spans="1:8" x14ac:dyDescent="0.2">
      <c r="A821" s="3">
        <v>36951</v>
      </c>
      <c r="B821" s="4">
        <v>4.42</v>
      </c>
      <c r="C821" s="4">
        <v>4.8899999999999997</v>
      </c>
      <c r="D821" s="1">
        <v>176.2</v>
      </c>
      <c r="H821" s="2">
        <f t="shared" si="12"/>
        <v>3</v>
      </c>
    </row>
    <row r="822" spans="1:8" x14ac:dyDescent="0.2">
      <c r="A822" s="3">
        <v>36982</v>
      </c>
      <c r="B822" s="4">
        <v>3.87</v>
      </c>
      <c r="C822" s="4">
        <v>5.14</v>
      </c>
      <c r="D822" s="1">
        <v>176.9</v>
      </c>
      <c r="H822" s="2">
        <f t="shared" si="12"/>
        <v>4</v>
      </c>
    </row>
    <row r="823" spans="1:8" x14ac:dyDescent="0.2">
      <c r="A823" s="3">
        <v>37012</v>
      </c>
      <c r="B823" s="4">
        <v>3.62</v>
      </c>
      <c r="C823" s="4">
        <v>5.39</v>
      </c>
      <c r="D823" s="1">
        <v>177.7</v>
      </c>
      <c r="H823" s="2">
        <f t="shared" si="12"/>
        <v>5</v>
      </c>
    </row>
    <row r="824" spans="1:8" x14ac:dyDescent="0.2">
      <c r="A824" s="3">
        <v>37043</v>
      </c>
      <c r="B824" s="4">
        <v>3.49</v>
      </c>
      <c r="C824" s="4">
        <v>5.28</v>
      </c>
      <c r="D824" s="1">
        <v>178</v>
      </c>
      <c r="H824" s="2">
        <f t="shared" si="12"/>
        <v>6</v>
      </c>
    </row>
    <row r="825" spans="1:8" x14ac:dyDescent="0.2">
      <c r="A825" s="3">
        <v>37073</v>
      </c>
      <c r="B825" s="4">
        <v>3.51</v>
      </c>
      <c r="C825" s="4">
        <v>5.24</v>
      </c>
      <c r="D825" s="1">
        <v>177.5</v>
      </c>
      <c r="H825" s="2">
        <f t="shared" si="12"/>
        <v>7</v>
      </c>
    </row>
    <row r="826" spans="1:8" x14ac:dyDescent="0.2">
      <c r="A826" s="3">
        <v>37104</v>
      </c>
      <c r="B826" s="4">
        <v>3.36</v>
      </c>
      <c r="C826" s="4">
        <v>4.97</v>
      </c>
      <c r="D826" s="1">
        <v>177.5</v>
      </c>
      <c r="H826" s="2">
        <f t="shared" si="12"/>
        <v>8</v>
      </c>
    </row>
    <row r="827" spans="1:8" x14ac:dyDescent="0.2">
      <c r="A827" s="3">
        <v>37135</v>
      </c>
      <c r="B827" s="4">
        <v>2.64</v>
      </c>
      <c r="C827" s="4">
        <v>4.7300000000000004</v>
      </c>
      <c r="D827" s="1">
        <v>178.3</v>
      </c>
      <c r="H827" s="2">
        <f t="shared" si="12"/>
        <v>9</v>
      </c>
    </row>
    <row r="828" spans="1:8" x14ac:dyDescent="0.2">
      <c r="A828" s="3">
        <v>37165</v>
      </c>
      <c r="B828" s="4">
        <v>2.16</v>
      </c>
      <c r="C828" s="4">
        <v>4.57</v>
      </c>
      <c r="D828" s="1">
        <v>177.7</v>
      </c>
      <c r="H828" s="2">
        <f t="shared" si="12"/>
        <v>10</v>
      </c>
    </row>
    <row r="829" spans="1:8" x14ac:dyDescent="0.2">
      <c r="A829" s="3">
        <v>37196</v>
      </c>
      <c r="B829" s="4">
        <v>1.87</v>
      </c>
      <c r="C829" s="4">
        <v>4.6500000000000004</v>
      </c>
      <c r="D829" s="1">
        <v>177.4</v>
      </c>
      <c r="H829" s="2">
        <f t="shared" si="12"/>
        <v>11</v>
      </c>
    </row>
    <row r="830" spans="1:8" x14ac:dyDescent="0.2">
      <c r="A830" s="3">
        <v>37226</v>
      </c>
      <c r="B830" s="4">
        <v>1.69</v>
      </c>
      <c r="C830" s="4">
        <v>5.09</v>
      </c>
      <c r="D830" s="1">
        <v>176.7</v>
      </c>
      <c r="H830" s="2">
        <f t="shared" si="12"/>
        <v>12</v>
      </c>
    </row>
    <row r="831" spans="1:8" x14ac:dyDescent="0.2">
      <c r="A831" s="3">
        <v>37257</v>
      </c>
      <c r="B831" s="4">
        <v>1.65</v>
      </c>
      <c r="C831" s="4">
        <v>5.04</v>
      </c>
      <c r="D831" s="1">
        <v>177.1</v>
      </c>
      <c r="H831" s="2">
        <f t="shared" si="12"/>
        <v>1</v>
      </c>
    </row>
    <row r="832" spans="1:8" x14ac:dyDescent="0.2">
      <c r="A832" s="3">
        <v>37288</v>
      </c>
      <c r="B832" s="4">
        <v>1.73</v>
      </c>
      <c r="C832" s="4">
        <v>4.91</v>
      </c>
      <c r="D832" s="1">
        <v>177.8</v>
      </c>
      <c r="H832" s="2">
        <f t="shared" si="12"/>
        <v>2</v>
      </c>
    </row>
    <row r="833" spans="1:8" x14ac:dyDescent="0.2">
      <c r="A833" s="3">
        <v>37316</v>
      </c>
      <c r="B833" s="4">
        <v>1.79</v>
      </c>
      <c r="C833" s="4">
        <v>5.28</v>
      </c>
      <c r="D833" s="1">
        <v>178.8</v>
      </c>
      <c r="H833" s="2">
        <f t="shared" si="12"/>
        <v>3</v>
      </c>
    </row>
    <row r="834" spans="1:8" x14ac:dyDescent="0.2">
      <c r="A834" s="3">
        <v>37347</v>
      </c>
      <c r="B834" s="4">
        <v>1.72</v>
      </c>
      <c r="C834" s="4">
        <v>5.21</v>
      </c>
      <c r="D834" s="1">
        <v>179.8</v>
      </c>
      <c r="H834" s="2">
        <f t="shared" si="12"/>
        <v>4</v>
      </c>
    </row>
    <row r="835" spans="1:8" x14ac:dyDescent="0.2">
      <c r="A835" s="3">
        <v>37377</v>
      </c>
      <c r="B835" s="4">
        <v>1.73</v>
      </c>
      <c r="C835" s="4">
        <v>5.16</v>
      </c>
      <c r="D835" s="1">
        <v>179.8</v>
      </c>
      <c r="H835" s="2">
        <f t="shared" si="12"/>
        <v>5</v>
      </c>
    </row>
    <row r="836" spans="1:8" x14ac:dyDescent="0.2">
      <c r="A836" s="3">
        <v>37408</v>
      </c>
      <c r="B836" s="4">
        <v>1.7</v>
      </c>
      <c r="C836" s="4">
        <v>4.93</v>
      </c>
      <c r="D836" s="1">
        <v>179.9</v>
      </c>
      <c r="H836" s="2">
        <f t="shared" si="12"/>
        <v>6</v>
      </c>
    </row>
    <row r="837" spans="1:8" x14ac:dyDescent="0.2">
      <c r="A837" s="3">
        <v>37438</v>
      </c>
      <c r="B837" s="4">
        <v>1.68</v>
      </c>
      <c r="C837" s="4">
        <v>4.6500000000000004</v>
      </c>
      <c r="D837" s="1">
        <v>180.1</v>
      </c>
      <c r="H837" s="2">
        <f t="shared" si="12"/>
        <v>7</v>
      </c>
    </row>
    <row r="838" spans="1:8" x14ac:dyDescent="0.2">
      <c r="A838" s="3">
        <v>37469</v>
      </c>
      <c r="B838" s="4">
        <v>1.62</v>
      </c>
      <c r="C838" s="4">
        <v>4.26</v>
      </c>
      <c r="D838" s="1">
        <v>180.7</v>
      </c>
      <c r="H838" s="2">
        <f t="shared" si="12"/>
        <v>8</v>
      </c>
    </row>
    <row r="839" spans="1:8" x14ac:dyDescent="0.2">
      <c r="A839" s="3">
        <v>37500</v>
      </c>
      <c r="B839" s="4">
        <v>1.63</v>
      </c>
      <c r="C839" s="4">
        <v>3.87</v>
      </c>
      <c r="D839" s="1">
        <v>181</v>
      </c>
      <c r="H839" s="2">
        <f t="shared" si="12"/>
        <v>9</v>
      </c>
    </row>
    <row r="840" spans="1:8" x14ac:dyDescent="0.2">
      <c r="A840" s="3">
        <v>37530</v>
      </c>
      <c r="B840" s="4">
        <v>1.58</v>
      </c>
      <c r="C840" s="4">
        <v>3.94</v>
      </c>
      <c r="D840" s="1">
        <v>181.3</v>
      </c>
      <c r="H840" s="2">
        <f t="shared" si="12"/>
        <v>10</v>
      </c>
    </row>
    <row r="841" spans="1:8" x14ac:dyDescent="0.2">
      <c r="A841" s="3">
        <v>37561</v>
      </c>
      <c r="B841" s="4">
        <v>1.23</v>
      </c>
      <c r="C841" s="4">
        <v>4.05</v>
      </c>
      <c r="D841" s="1">
        <v>181.3</v>
      </c>
      <c r="H841" s="2">
        <f t="shared" si="12"/>
        <v>11</v>
      </c>
    </row>
    <row r="842" spans="1:8" x14ac:dyDescent="0.2">
      <c r="A842" s="3">
        <v>37591</v>
      </c>
      <c r="B842" s="4">
        <v>1.19</v>
      </c>
      <c r="C842" s="4">
        <v>4.03</v>
      </c>
      <c r="D842" s="1">
        <v>180.9</v>
      </c>
      <c r="H842" s="2">
        <f t="shared" si="12"/>
        <v>12</v>
      </c>
    </row>
    <row r="843" spans="1:8" x14ac:dyDescent="0.2">
      <c r="A843" s="3">
        <v>37622</v>
      </c>
      <c r="B843" s="4">
        <v>1.17</v>
      </c>
      <c r="C843" s="4">
        <v>4.05</v>
      </c>
      <c r="D843" s="1">
        <v>181.7</v>
      </c>
      <c r="H843" s="2">
        <f t="shared" si="12"/>
        <v>1</v>
      </c>
    </row>
    <row r="844" spans="1:8" x14ac:dyDescent="0.2">
      <c r="A844" s="3">
        <v>37653</v>
      </c>
      <c r="B844" s="4">
        <v>1.17</v>
      </c>
      <c r="C844" s="4">
        <v>3.9</v>
      </c>
      <c r="D844" s="1">
        <v>183.1</v>
      </c>
      <c r="H844" s="2">
        <f t="shared" si="12"/>
        <v>2</v>
      </c>
    </row>
    <row r="845" spans="1:8" x14ac:dyDescent="0.2">
      <c r="A845" s="3">
        <v>37681</v>
      </c>
      <c r="B845" s="4">
        <v>1.1299999999999999</v>
      </c>
      <c r="C845" s="4">
        <v>3.81</v>
      </c>
      <c r="D845" s="1">
        <v>184.2</v>
      </c>
      <c r="H845" s="2">
        <f t="shared" si="12"/>
        <v>3</v>
      </c>
    </row>
    <row r="846" spans="1:8" x14ac:dyDescent="0.2">
      <c r="A846" s="3">
        <v>37712</v>
      </c>
      <c r="B846" s="4">
        <v>1.1299999999999999</v>
      </c>
      <c r="C846" s="4">
        <v>3.96</v>
      </c>
      <c r="D846" s="1">
        <v>183.8</v>
      </c>
      <c r="H846" s="2">
        <f t="shared" si="12"/>
        <v>4</v>
      </c>
    </row>
    <row r="847" spans="1:8" x14ac:dyDescent="0.2">
      <c r="A847" s="3">
        <v>37742</v>
      </c>
      <c r="B847" s="4">
        <v>1.07</v>
      </c>
      <c r="C847" s="4">
        <v>3.57</v>
      </c>
      <c r="D847" s="1">
        <v>183.5</v>
      </c>
      <c r="H847" s="2">
        <f t="shared" si="12"/>
        <v>5</v>
      </c>
    </row>
    <row r="848" spans="1:8" x14ac:dyDescent="0.2">
      <c r="A848" s="3">
        <v>37773</v>
      </c>
      <c r="B848" s="4">
        <v>0.92</v>
      </c>
      <c r="C848" s="4">
        <v>3.33</v>
      </c>
      <c r="D848" s="1">
        <v>183.7</v>
      </c>
      <c r="H848" s="2">
        <f t="shared" ref="H848:H911" si="13">MONTH(A848)</f>
        <v>6</v>
      </c>
    </row>
    <row r="849" spans="1:8" x14ac:dyDescent="0.2">
      <c r="A849" s="3">
        <v>37803</v>
      </c>
      <c r="B849" s="4">
        <v>0.9</v>
      </c>
      <c r="C849" s="4">
        <v>3.98</v>
      </c>
      <c r="D849" s="1">
        <v>183.9</v>
      </c>
      <c r="H849" s="2">
        <f t="shared" si="13"/>
        <v>7</v>
      </c>
    </row>
    <row r="850" spans="1:8" x14ac:dyDescent="0.2">
      <c r="A850" s="3">
        <v>37834</v>
      </c>
      <c r="B850" s="4">
        <v>0.95</v>
      </c>
      <c r="C850" s="4">
        <v>4.45</v>
      </c>
      <c r="D850" s="1">
        <v>184.6</v>
      </c>
      <c r="H850" s="2">
        <f t="shared" si="13"/>
        <v>8</v>
      </c>
    </row>
    <row r="851" spans="1:8" x14ac:dyDescent="0.2">
      <c r="A851" s="3">
        <v>37865</v>
      </c>
      <c r="B851" s="4">
        <v>0.94</v>
      </c>
      <c r="C851" s="4">
        <v>4.2699999999999996</v>
      </c>
      <c r="D851" s="1">
        <v>185.2</v>
      </c>
      <c r="H851" s="2">
        <f t="shared" si="13"/>
        <v>9</v>
      </c>
    </row>
    <row r="852" spans="1:8" x14ac:dyDescent="0.2">
      <c r="A852" s="3">
        <v>37895</v>
      </c>
      <c r="B852" s="4">
        <v>0.92</v>
      </c>
      <c r="C852" s="4">
        <v>4.29</v>
      </c>
      <c r="D852" s="1">
        <v>185</v>
      </c>
      <c r="H852" s="2">
        <f t="shared" si="13"/>
        <v>10</v>
      </c>
    </row>
    <row r="853" spans="1:8" x14ac:dyDescent="0.2">
      <c r="A853" s="3">
        <v>37926</v>
      </c>
      <c r="B853" s="4">
        <v>0.93</v>
      </c>
      <c r="C853" s="4">
        <v>4.3</v>
      </c>
      <c r="D853" s="1">
        <v>184.5</v>
      </c>
      <c r="H853" s="2">
        <f t="shared" si="13"/>
        <v>11</v>
      </c>
    </row>
    <row r="854" spans="1:8" x14ac:dyDescent="0.2">
      <c r="A854" s="3">
        <v>37956</v>
      </c>
      <c r="B854" s="4">
        <v>0.9</v>
      </c>
      <c r="C854" s="4">
        <v>4.2699999999999996</v>
      </c>
      <c r="D854" s="1">
        <v>184.3</v>
      </c>
      <c r="H854" s="2">
        <f t="shared" si="13"/>
        <v>12</v>
      </c>
    </row>
    <row r="855" spans="1:8" x14ac:dyDescent="0.2">
      <c r="A855" s="3">
        <v>37987</v>
      </c>
      <c r="B855" s="4">
        <v>0.88</v>
      </c>
      <c r="C855" s="4">
        <v>4.1500000000000004</v>
      </c>
      <c r="D855" s="1">
        <v>185.2</v>
      </c>
      <c r="H855" s="2">
        <f t="shared" si="13"/>
        <v>1</v>
      </c>
    </row>
    <row r="856" spans="1:8" x14ac:dyDescent="0.2">
      <c r="A856" s="3">
        <v>38018</v>
      </c>
      <c r="B856" s="4">
        <v>0.93</v>
      </c>
      <c r="C856" s="4">
        <v>4.08</v>
      </c>
      <c r="D856" s="1">
        <v>186.2</v>
      </c>
      <c r="H856" s="2">
        <f t="shared" si="13"/>
        <v>2</v>
      </c>
    </row>
    <row r="857" spans="1:8" x14ac:dyDescent="0.2">
      <c r="A857" s="3">
        <v>38047</v>
      </c>
      <c r="B857" s="4">
        <v>0.94</v>
      </c>
      <c r="C857" s="4">
        <v>3.83</v>
      </c>
      <c r="D857" s="1">
        <v>187.4</v>
      </c>
      <c r="H857" s="2">
        <f t="shared" si="13"/>
        <v>3</v>
      </c>
    </row>
    <row r="858" spans="1:8" x14ac:dyDescent="0.2">
      <c r="A858" s="3">
        <v>38078</v>
      </c>
      <c r="B858" s="4">
        <v>0.94</v>
      </c>
      <c r="C858" s="4">
        <v>4.3499999999999996</v>
      </c>
      <c r="D858" s="1">
        <v>188</v>
      </c>
      <c r="H858" s="2">
        <f t="shared" si="13"/>
        <v>4</v>
      </c>
    </row>
    <row r="859" spans="1:8" x14ac:dyDescent="0.2">
      <c r="A859" s="3">
        <v>38108</v>
      </c>
      <c r="B859" s="4">
        <v>1.02</v>
      </c>
      <c r="C859" s="4">
        <v>4.72</v>
      </c>
      <c r="D859" s="1">
        <v>189.1</v>
      </c>
      <c r="H859" s="2">
        <f t="shared" si="13"/>
        <v>5</v>
      </c>
    </row>
    <row r="860" spans="1:8" x14ac:dyDescent="0.2">
      <c r="A860" s="3">
        <v>38139</v>
      </c>
      <c r="B860" s="4">
        <v>1.27</v>
      </c>
      <c r="C860" s="4">
        <v>4.7300000000000004</v>
      </c>
      <c r="D860" s="1">
        <v>189.7</v>
      </c>
      <c r="H860" s="2">
        <f t="shared" si="13"/>
        <v>6</v>
      </c>
    </row>
    <row r="861" spans="1:8" x14ac:dyDescent="0.2">
      <c r="A861" s="3">
        <v>38169</v>
      </c>
      <c r="B861" s="4">
        <v>1.33</v>
      </c>
      <c r="C861" s="4">
        <v>4.5</v>
      </c>
      <c r="D861" s="1">
        <v>189.4</v>
      </c>
      <c r="H861" s="2">
        <f t="shared" si="13"/>
        <v>7</v>
      </c>
    </row>
    <row r="862" spans="1:8" x14ac:dyDescent="0.2">
      <c r="A862" s="3">
        <v>38200</v>
      </c>
      <c r="B862" s="4">
        <v>1.48</v>
      </c>
      <c r="C862" s="4">
        <v>4.28</v>
      </c>
      <c r="D862" s="1">
        <v>189.5</v>
      </c>
      <c r="H862" s="2">
        <f t="shared" si="13"/>
        <v>8</v>
      </c>
    </row>
    <row r="863" spans="1:8" x14ac:dyDescent="0.2">
      <c r="A863" s="3">
        <v>38231</v>
      </c>
      <c r="B863" s="4">
        <v>1.65</v>
      </c>
      <c r="C863" s="4">
        <v>4.13</v>
      </c>
      <c r="D863" s="1">
        <v>189.9</v>
      </c>
      <c r="H863" s="2">
        <f t="shared" si="13"/>
        <v>9</v>
      </c>
    </row>
    <row r="864" spans="1:8" x14ac:dyDescent="0.2">
      <c r="A864" s="3">
        <v>38261</v>
      </c>
      <c r="B864" s="4">
        <v>1.76</v>
      </c>
      <c r="C864" s="4">
        <v>4.0999999999999996</v>
      </c>
      <c r="D864" s="1">
        <v>190.9</v>
      </c>
      <c r="H864" s="2">
        <f t="shared" si="13"/>
        <v>10</v>
      </c>
    </row>
    <row r="865" spans="1:8" x14ac:dyDescent="0.2">
      <c r="A865" s="3">
        <v>38292</v>
      </c>
      <c r="B865" s="4">
        <v>2.0699999999999998</v>
      </c>
      <c r="C865" s="4">
        <v>4.1900000000000004</v>
      </c>
      <c r="D865" s="1">
        <v>191</v>
      </c>
      <c r="H865" s="2">
        <f t="shared" si="13"/>
        <v>11</v>
      </c>
    </row>
    <row r="866" spans="1:8" x14ac:dyDescent="0.2">
      <c r="A866" s="3">
        <v>38322</v>
      </c>
      <c r="B866" s="4">
        <v>2.19</v>
      </c>
      <c r="C866" s="4">
        <v>4.2300000000000004</v>
      </c>
      <c r="D866" s="1">
        <v>190.3</v>
      </c>
      <c r="H866" s="2">
        <f t="shared" si="13"/>
        <v>12</v>
      </c>
    </row>
    <row r="867" spans="1:8" x14ac:dyDescent="0.2">
      <c r="A867" s="3">
        <v>38353</v>
      </c>
      <c r="B867" s="4">
        <v>2.33</v>
      </c>
      <c r="C867" s="4">
        <v>4.22</v>
      </c>
      <c r="D867" s="1">
        <v>190.7</v>
      </c>
      <c r="H867" s="2">
        <f t="shared" si="13"/>
        <v>1</v>
      </c>
    </row>
    <row r="868" spans="1:8" x14ac:dyDescent="0.2">
      <c r="A868" s="3">
        <v>38384</v>
      </c>
      <c r="B868" s="4">
        <v>2.54</v>
      </c>
      <c r="C868" s="4">
        <v>4.17</v>
      </c>
      <c r="D868" s="1">
        <v>191.8</v>
      </c>
      <c r="H868" s="2">
        <f t="shared" si="13"/>
        <v>2</v>
      </c>
    </row>
    <row r="869" spans="1:8" x14ac:dyDescent="0.2">
      <c r="A869" s="3">
        <v>38412</v>
      </c>
      <c r="B869" s="4">
        <v>2.74</v>
      </c>
      <c r="C869" s="4">
        <v>4.5</v>
      </c>
      <c r="D869" s="1">
        <v>193.3</v>
      </c>
      <c r="H869" s="2">
        <f t="shared" si="13"/>
        <v>3</v>
      </c>
    </row>
    <row r="870" spans="1:8" x14ac:dyDescent="0.2">
      <c r="A870" s="3">
        <v>38443</v>
      </c>
      <c r="B870" s="4">
        <v>2.78</v>
      </c>
      <c r="C870" s="4">
        <v>4.34</v>
      </c>
      <c r="D870" s="1">
        <v>194.6</v>
      </c>
      <c r="H870" s="2">
        <f t="shared" si="13"/>
        <v>4</v>
      </c>
    </row>
    <row r="871" spans="1:8" x14ac:dyDescent="0.2">
      <c r="A871" s="3">
        <v>38473</v>
      </c>
      <c r="B871" s="4">
        <v>2.84</v>
      </c>
      <c r="C871" s="4">
        <v>4.1399999999999997</v>
      </c>
      <c r="D871" s="1">
        <v>194.4</v>
      </c>
      <c r="H871" s="2">
        <f t="shared" si="13"/>
        <v>5</v>
      </c>
    </row>
    <row r="872" spans="1:8" x14ac:dyDescent="0.2">
      <c r="A872" s="3">
        <v>38504</v>
      </c>
      <c r="B872" s="4">
        <v>2.97</v>
      </c>
      <c r="C872" s="4">
        <v>4</v>
      </c>
      <c r="D872" s="1">
        <v>194.5</v>
      </c>
      <c r="H872" s="2">
        <f t="shared" si="13"/>
        <v>6</v>
      </c>
    </row>
    <row r="873" spans="1:8" x14ac:dyDescent="0.2">
      <c r="A873" s="3">
        <v>38534</v>
      </c>
      <c r="B873" s="4">
        <v>3.22</v>
      </c>
      <c r="C873" s="4">
        <v>4.18</v>
      </c>
      <c r="D873" s="1">
        <v>195.4</v>
      </c>
      <c r="H873" s="2">
        <f t="shared" si="13"/>
        <v>7</v>
      </c>
    </row>
    <row r="874" spans="1:8" x14ac:dyDescent="0.2">
      <c r="A874" s="3">
        <v>38565</v>
      </c>
      <c r="B874" s="4">
        <v>3.44</v>
      </c>
      <c r="C874" s="4">
        <v>4.26</v>
      </c>
      <c r="D874" s="1">
        <v>196.4</v>
      </c>
      <c r="H874" s="2">
        <f t="shared" si="13"/>
        <v>8</v>
      </c>
    </row>
    <row r="875" spans="1:8" x14ac:dyDescent="0.2">
      <c r="A875" s="3">
        <v>38596</v>
      </c>
      <c r="B875" s="4">
        <v>3.42</v>
      </c>
      <c r="C875" s="4">
        <v>4.2</v>
      </c>
      <c r="D875" s="1">
        <v>198.8</v>
      </c>
      <c r="H875" s="2">
        <f t="shared" si="13"/>
        <v>9</v>
      </c>
    </row>
    <row r="876" spans="1:8" x14ac:dyDescent="0.2">
      <c r="A876" s="3">
        <v>38626</v>
      </c>
      <c r="B876" s="4">
        <v>3.71</v>
      </c>
      <c r="C876" s="4">
        <v>4.46</v>
      </c>
      <c r="D876" s="1">
        <v>199.2</v>
      </c>
      <c r="H876" s="2">
        <f t="shared" si="13"/>
        <v>10</v>
      </c>
    </row>
    <row r="877" spans="1:8" x14ac:dyDescent="0.2">
      <c r="A877" s="3">
        <v>38657</v>
      </c>
      <c r="B877" s="4">
        <v>3.88</v>
      </c>
      <c r="C877" s="4">
        <v>4.54</v>
      </c>
      <c r="D877" s="1">
        <v>197.6</v>
      </c>
      <c r="H877" s="2">
        <f t="shared" si="13"/>
        <v>11</v>
      </c>
    </row>
    <row r="878" spans="1:8" x14ac:dyDescent="0.2">
      <c r="A878" s="3">
        <v>38687</v>
      </c>
      <c r="B878" s="4">
        <v>3.89</v>
      </c>
      <c r="C878" s="4">
        <v>4.47</v>
      </c>
      <c r="D878" s="1">
        <v>196.8</v>
      </c>
      <c r="H878" s="2">
        <f t="shared" si="13"/>
        <v>12</v>
      </c>
    </row>
    <row r="879" spans="1:8" x14ac:dyDescent="0.2">
      <c r="A879" s="3">
        <v>38718</v>
      </c>
      <c r="B879" s="4">
        <v>4.24</v>
      </c>
      <c r="C879" s="4">
        <v>4.42</v>
      </c>
      <c r="D879" s="1">
        <v>198.3</v>
      </c>
      <c r="H879" s="2">
        <f t="shared" si="13"/>
        <v>1</v>
      </c>
    </row>
    <row r="880" spans="1:8" x14ac:dyDescent="0.2">
      <c r="A880" s="3">
        <v>38749</v>
      </c>
      <c r="B880" s="4">
        <v>4.43</v>
      </c>
      <c r="C880" s="4">
        <v>4.57</v>
      </c>
      <c r="D880" s="1">
        <v>198.7</v>
      </c>
      <c r="H880" s="2">
        <f t="shared" si="13"/>
        <v>2</v>
      </c>
    </row>
    <row r="881" spans="1:8" x14ac:dyDescent="0.2">
      <c r="A881" s="3">
        <v>38777</v>
      </c>
      <c r="B881" s="4">
        <v>4.51</v>
      </c>
      <c r="C881" s="4">
        <v>4.72</v>
      </c>
      <c r="D881" s="1">
        <v>199.8</v>
      </c>
      <c r="H881" s="2">
        <f t="shared" si="13"/>
        <v>3</v>
      </c>
    </row>
    <row r="882" spans="1:8" x14ac:dyDescent="0.2">
      <c r="A882" s="3">
        <v>38808</v>
      </c>
      <c r="B882" s="4">
        <v>4.5999999999999996</v>
      </c>
      <c r="C882" s="4">
        <v>4.99</v>
      </c>
      <c r="D882" s="1">
        <v>201.5</v>
      </c>
      <c r="H882" s="2">
        <f t="shared" si="13"/>
        <v>4</v>
      </c>
    </row>
    <row r="883" spans="1:8" x14ac:dyDescent="0.2">
      <c r="A883" s="3">
        <v>38838</v>
      </c>
      <c r="B883" s="4">
        <v>4.72</v>
      </c>
      <c r="C883" s="4">
        <v>5.1100000000000003</v>
      </c>
      <c r="D883" s="1">
        <v>202.5</v>
      </c>
      <c r="H883" s="2">
        <f t="shared" si="13"/>
        <v>5</v>
      </c>
    </row>
    <row r="884" spans="1:8" x14ac:dyDescent="0.2">
      <c r="A884" s="3">
        <v>38869</v>
      </c>
      <c r="B884" s="4">
        <v>4.79</v>
      </c>
      <c r="C884" s="4">
        <v>5.1100000000000003</v>
      </c>
      <c r="D884" s="1">
        <v>202.9</v>
      </c>
      <c r="H884" s="2">
        <f t="shared" si="13"/>
        <v>6</v>
      </c>
    </row>
    <row r="885" spans="1:8" x14ac:dyDescent="0.2">
      <c r="A885" s="3">
        <v>38899</v>
      </c>
      <c r="B885" s="4">
        <v>4.95</v>
      </c>
      <c r="C885" s="4">
        <v>5.09</v>
      </c>
      <c r="D885" s="1">
        <v>203.5</v>
      </c>
      <c r="H885" s="2">
        <f t="shared" si="13"/>
        <v>7</v>
      </c>
    </row>
    <row r="886" spans="1:8" x14ac:dyDescent="0.2">
      <c r="A886" s="3">
        <v>38930</v>
      </c>
      <c r="B886" s="4">
        <v>4.96</v>
      </c>
      <c r="C886" s="4">
        <v>4.88</v>
      </c>
      <c r="D886" s="1">
        <v>203.9</v>
      </c>
      <c r="H886" s="2">
        <f t="shared" si="13"/>
        <v>8</v>
      </c>
    </row>
    <row r="887" spans="1:8" x14ac:dyDescent="0.2">
      <c r="A887" s="3">
        <v>38961</v>
      </c>
      <c r="B887" s="4">
        <v>4.8099999999999996</v>
      </c>
      <c r="C887" s="4">
        <v>4.72</v>
      </c>
      <c r="D887" s="1">
        <v>202.9</v>
      </c>
      <c r="H887" s="2">
        <f t="shared" si="13"/>
        <v>9</v>
      </c>
    </row>
    <row r="888" spans="1:8" x14ac:dyDescent="0.2">
      <c r="A888" s="3">
        <v>38991</v>
      </c>
      <c r="B888" s="4">
        <v>4.92</v>
      </c>
      <c r="C888" s="4">
        <v>4.7300000000000004</v>
      </c>
      <c r="D888" s="1">
        <v>201.8</v>
      </c>
      <c r="H888" s="2">
        <f t="shared" si="13"/>
        <v>10</v>
      </c>
    </row>
    <row r="889" spans="1:8" x14ac:dyDescent="0.2">
      <c r="A889" s="3">
        <v>39022</v>
      </c>
      <c r="B889" s="4">
        <v>4.9400000000000004</v>
      </c>
      <c r="C889" s="4">
        <v>4.5999999999999996</v>
      </c>
      <c r="D889" s="1">
        <v>201.5</v>
      </c>
      <c r="H889" s="2">
        <f t="shared" si="13"/>
        <v>11</v>
      </c>
    </row>
    <row r="890" spans="1:8" x14ac:dyDescent="0.2">
      <c r="A890" s="3">
        <v>39052</v>
      </c>
      <c r="B890" s="4">
        <v>4.8499999999999996</v>
      </c>
      <c r="C890" s="4">
        <v>4.5599999999999996</v>
      </c>
      <c r="D890" s="1">
        <v>201.8</v>
      </c>
      <c r="H890" s="2">
        <f t="shared" si="13"/>
        <v>12</v>
      </c>
    </row>
    <row r="891" spans="1:8" x14ac:dyDescent="0.2">
      <c r="A891" s="3">
        <v>39083</v>
      </c>
      <c r="B891" s="4">
        <v>4.9800000000000004</v>
      </c>
      <c r="C891" s="4">
        <v>4.76</v>
      </c>
      <c r="D891" s="1">
        <v>202.416</v>
      </c>
      <c r="H891" s="2">
        <f t="shared" si="13"/>
        <v>1</v>
      </c>
    </row>
    <row r="892" spans="1:8" x14ac:dyDescent="0.2">
      <c r="A892" s="3">
        <v>39114</v>
      </c>
      <c r="B892" s="4">
        <v>5.03</v>
      </c>
      <c r="C892" s="4">
        <v>4.72</v>
      </c>
      <c r="D892" s="1">
        <v>203.499</v>
      </c>
      <c r="H892" s="2">
        <f t="shared" si="13"/>
        <v>2</v>
      </c>
    </row>
    <row r="893" spans="1:8" x14ac:dyDescent="0.2">
      <c r="A893" s="3">
        <v>39142</v>
      </c>
      <c r="B893" s="4">
        <v>4.9400000000000004</v>
      </c>
      <c r="C893" s="4">
        <v>4.5599999999999996</v>
      </c>
      <c r="D893" s="1">
        <v>205.352</v>
      </c>
      <c r="H893" s="2">
        <f t="shared" si="13"/>
        <v>3</v>
      </c>
    </row>
    <row r="894" spans="1:8" x14ac:dyDescent="0.2">
      <c r="A894" s="3">
        <v>39173</v>
      </c>
      <c r="B894" s="4">
        <v>4.87</v>
      </c>
      <c r="C894" s="4">
        <v>4.6900000000000004</v>
      </c>
      <c r="D894" s="1">
        <v>206.68600000000001</v>
      </c>
      <c r="H894" s="2">
        <f t="shared" si="13"/>
        <v>4</v>
      </c>
    </row>
    <row r="895" spans="1:8" x14ac:dyDescent="0.2">
      <c r="A895" s="3">
        <v>39203</v>
      </c>
      <c r="B895" s="4">
        <v>4.7300000000000004</v>
      </c>
      <c r="C895" s="4">
        <v>4.75</v>
      </c>
      <c r="D895" s="1">
        <v>207.94900000000001</v>
      </c>
      <c r="H895" s="2">
        <f t="shared" si="13"/>
        <v>5</v>
      </c>
    </row>
    <row r="896" spans="1:8" x14ac:dyDescent="0.2">
      <c r="A896" s="3">
        <v>39234</v>
      </c>
      <c r="B896" s="4">
        <v>4.6100000000000003</v>
      </c>
      <c r="C896" s="4">
        <v>5.0999999999999996</v>
      </c>
      <c r="D896" s="1">
        <v>208.352</v>
      </c>
      <c r="H896" s="2">
        <f t="shared" si="13"/>
        <v>6</v>
      </c>
    </row>
    <row r="897" spans="1:8" x14ac:dyDescent="0.2">
      <c r="A897" s="3">
        <v>39264</v>
      </c>
      <c r="B897" s="4">
        <v>4.82</v>
      </c>
      <c r="C897" s="4">
        <v>5</v>
      </c>
      <c r="D897" s="1">
        <v>208.29900000000001</v>
      </c>
      <c r="H897" s="2">
        <f t="shared" si="13"/>
        <v>7</v>
      </c>
    </row>
    <row r="898" spans="1:8" x14ac:dyDescent="0.2">
      <c r="A898" s="3">
        <v>39295</v>
      </c>
      <c r="B898" s="4">
        <v>4.2</v>
      </c>
      <c r="C898" s="4">
        <v>4.67</v>
      </c>
      <c r="D898" s="1">
        <v>207.917</v>
      </c>
      <c r="H898" s="2">
        <f t="shared" si="13"/>
        <v>8</v>
      </c>
    </row>
    <row r="899" spans="1:8" x14ac:dyDescent="0.2">
      <c r="A899" s="3">
        <v>39326</v>
      </c>
      <c r="B899" s="4">
        <v>3.89</v>
      </c>
      <c r="C899" s="4">
        <v>4.5199999999999996</v>
      </c>
      <c r="D899" s="1">
        <v>208.49</v>
      </c>
      <c r="H899" s="2">
        <f t="shared" si="13"/>
        <v>9</v>
      </c>
    </row>
    <row r="900" spans="1:8" x14ac:dyDescent="0.2">
      <c r="A900" s="3">
        <v>39356</v>
      </c>
      <c r="B900" s="4">
        <v>3.9</v>
      </c>
      <c r="C900" s="4">
        <v>4.53</v>
      </c>
      <c r="D900" s="1">
        <v>208.93600000000001</v>
      </c>
      <c r="H900" s="2">
        <f t="shared" si="13"/>
        <v>10</v>
      </c>
    </row>
    <row r="901" spans="1:8" x14ac:dyDescent="0.2">
      <c r="A901" s="3">
        <v>39387</v>
      </c>
      <c r="B901" s="4">
        <v>3.27</v>
      </c>
      <c r="C901" s="4">
        <v>4.1500000000000004</v>
      </c>
      <c r="D901" s="1">
        <v>210.17699999999999</v>
      </c>
      <c r="H901" s="2">
        <f t="shared" si="13"/>
        <v>11</v>
      </c>
    </row>
    <row r="902" spans="1:8" x14ac:dyDescent="0.2">
      <c r="A902" s="3">
        <v>39417</v>
      </c>
      <c r="B902" s="4">
        <v>3</v>
      </c>
      <c r="C902" s="4">
        <v>4.0999999999999996</v>
      </c>
      <c r="D902" s="1">
        <v>210.036</v>
      </c>
      <c r="H902" s="2">
        <f t="shared" si="13"/>
        <v>12</v>
      </c>
    </row>
    <row r="903" spans="1:8" x14ac:dyDescent="0.2">
      <c r="A903" s="3">
        <v>39448</v>
      </c>
      <c r="B903" s="4">
        <v>2.75</v>
      </c>
      <c r="C903" s="4">
        <v>3.74</v>
      </c>
      <c r="D903" s="1">
        <v>211.08</v>
      </c>
      <c r="H903" s="2">
        <f t="shared" si="13"/>
        <v>1</v>
      </c>
    </row>
    <row r="904" spans="1:8" x14ac:dyDescent="0.2">
      <c r="A904" s="3">
        <v>39479</v>
      </c>
      <c r="B904" s="4">
        <v>2.12</v>
      </c>
      <c r="C904" s="4">
        <v>3.74</v>
      </c>
      <c r="D904" s="1">
        <v>211.69300000000001</v>
      </c>
      <c r="H904" s="2">
        <f t="shared" si="13"/>
        <v>2</v>
      </c>
    </row>
    <row r="905" spans="1:8" x14ac:dyDescent="0.2">
      <c r="A905" s="3">
        <v>39508</v>
      </c>
      <c r="B905" s="4">
        <v>1.26</v>
      </c>
      <c r="C905" s="4">
        <v>3.51</v>
      </c>
      <c r="D905" s="1">
        <v>213.52799999999999</v>
      </c>
      <c r="H905" s="2">
        <f t="shared" si="13"/>
        <v>3</v>
      </c>
    </row>
    <row r="906" spans="1:8" x14ac:dyDescent="0.2">
      <c r="A906" s="3">
        <v>39539</v>
      </c>
      <c r="B906" s="4">
        <v>1.29</v>
      </c>
      <c r="C906" s="4">
        <v>3.68</v>
      </c>
      <c r="D906" s="1">
        <v>214.82300000000001</v>
      </c>
      <c r="H906" s="2">
        <f t="shared" si="13"/>
        <v>4</v>
      </c>
    </row>
    <row r="907" spans="1:8" x14ac:dyDescent="0.2">
      <c r="A907" s="3">
        <v>39569</v>
      </c>
      <c r="B907" s="4">
        <v>1.73</v>
      </c>
      <c r="C907" s="4">
        <v>3.88</v>
      </c>
      <c r="D907" s="1">
        <v>216.63200000000001</v>
      </c>
      <c r="H907" s="2">
        <f t="shared" si="13"/>
        <v>5</v>
      </c>
    </row>
    <row r="908" spans="1:8" x14ac:dyDescent="0.2">
      <c r="A908" s="3">
        <v>39600</v>
      </c>
      <c r="B908" s="4">
        <v>1.86</v>
      </c>
      <c r="C908" s="4">
        <v>4.0999999999999996</v>
      </c>
      <c r="D908" s="1">
        <v>218.815</v>
      </c>
      <c r="H908" s="2">
        <f t="shared" si="13"/>
        <v>6</v>
      </c>
    </row>
    <row r="909" spans="1:8" x14ac:dyDescent="0.2">
      <c r="A909" s="3">
        <v>39630</v>
      </c>
      <c r="B909" s="4">
        <v>1.63</v>
      </c>
      <c r="C909" s="4">
        <v>4.01</v>
      </c>
      <c r="D909" s="1">
        <v>219.964</v>
      </c>
      <c r="H909" s="2">
        <f t="shared" si="13"/>
        <v>7</v>
      </c>
    </row>
    <row r="910" spans="1:8" x14ac:dyDescent="0.2">
      <c r="A910" s="3">
        <v>39661</v>
      </c>
      <c r="B910" s="4">
        <v>1.72</v>
      </c>
      <c r="C910" s="4">
        <v>3.89</v>
      </c>
      <c r="D910" s="1">
        <v>219.08600000000001</v>
      </c>
      <c r="H910" s="2">
        <f t="shared" si="13"/>
        <v>8</v>
      </c>
    </row>
    <row r="911" spans="1:8" x14ac:dyDescent="0.2">
      <c r="A911" s="3">
        <v>39692</v>
      </c>
      <c r="B911" s="4">
        <v>1.1299999999999999</v>
      </c>
      <c r="C911" s="4">
        <v>3.69</v>
      </c>
      <c r="D911" s="1">
        <v>218.78299999999999</v>
      </c>
      <c r="H911" s="2">
        <f t="shared" si="13"/>
        <v>9</v>
      </c>
    </row>
    <row r="912" spans="1:8" x14ac:dyDescent="0.2">
      <c r="A912" s="3">
        <v>39722</v>
      </c>
      <c r="B912" s="4">
        <v>0.67</v>
      </c>
      <c r="C912" s="4">
        <v>3.81</v>
      </c>
      <c r="D912" s="1">
        <v>216.57300000000001</v>
      </c>
      <c r="H912" s="2">
        <f t="shared" ref="H912:H975" si="14">MONTH(A912)</f>
        <v>10</v>
      </c>
    </row>
    <row r="913" spans="1:8" x14ac:dyDescent="0.2">
      <c r="A913" s="3">
        <v>39753</v>
      </c>
      <c r="B913" s="4">
        <v>0.19</v>
      </c>
      <c r="C913" s="4">
        <v>3.53</v>
      </c>
      <c r="D913" s="1">
        <v>212.42500000000001</v>
      </c>
      <c r="H913" s="2">
        <f t="shared" si="14"/>
        <v>11</v>
      </c>
    </row>
    <row r="914" spans="1:8" x14ac:dyDescent="0.2">
      <c r="A914" s="3">
        <v>39783</v>
      </c>
      <c r="B914" s="4">
        <v>0.03</v>
      </c>
      <c r="C914" s="4">
        <v>2.42</v>
      </c>
      <c r="D914" s="1">
        <v>210.22800000000001</v>
      </c>
      <c r="H914" s="2">
        <f t="shared" si="14"/>
        <v>12</v>
      </c>
    </row>
    <row r="915" spans="1:8" x14ac:dyDescent="0.2">
      <c r="A915" s="3">
        <v>39814</v>
      </c>
      <c r="B915" s="4">
        <v>0.13</v>
      </c>
      <c r="C915" s="4">
        <v>2.52</v>
      </c>
      <c r="D915" s="1">
        <v>211.143</v>
      </c>
      <c r="H915" s="2">
        <f t="shared" si="14"/>
        <v>1</v>
      </c>
    </row>
    <row r="916" spans="1:8" x14ac:dyDescent="0.2">
      <c r="A916" s="3">
        <v>39845</v>
      </c>
      <c r="B916" s="4">
        <v>0.3</v>
      </c>
      <c r="C916" s="4">
        <v>2.87</v>
      </c>
      <c r="D916" s="1">
        <v>212.19300000000001</v>
      </c>
      <c r="H916" s="2">
        <f t="shared" si="14"/>
        <v>2</v>
      </c>
    </row>
    <row r="917" spans="1:8" x14ac:dyDescent="0.2">
      <c r="A917" s="3">
        <v>39873</v>
      </c>
      <c r="B917" s="4">
        <v>0.21</v>
      </c>
      <c r="C917" s="4">
        <v>2.82</v>
      </c>
      <c r="D917" s="1">
        <v>212.709</v>
      </c>
      <c r="H917" s="2">
        <f t="shared" si="14"/>
        <v>3</v>
      </c>
    </row>
    <row r="918" spans="1:8" x14ac:dyDescent="0.2">
      <c r="A918" s="3">
        <v>39904</v>
      </c>
      <c r="B918" s="4">
        <v>0.16</v>
      </c>
      <c r="C918" s="4">
        <v>2.93</v>
      </c>
      <c r="D918" s="1">
        <v>213.24</v>
      </c>
      <c r="H918" s="2">
        <f t="shared" si="14"/>
        <v>4</v>
      </c>
    </row>
    <row r="919" spans="1:8" x14ac:dyDescent="0.2">
      <c r="A919" s="3">
        <v>39934</v>
      </c>
      <c r="B919" s="4">
        <v>0.18</v>
      </c>
      <c r="C919" s="4">
        <v>3.29</v>
      </c>
      <c r="D919" s="1">
        <v>213.85599999999999</v>
      </c>
      <c r="H919" s="2">
        <f t="shared" si="14"/>
        <v>5</v>
      </c>
    </row>
    <row r="920" spans="1:8" x14ac:dyDescent="0.2">
      <c r="A920" s="3">
        <v>39965</v>
      </c>
      <c r="B920" s="4">
        <v>0.18</v>
      </c>
      <c r="C920" s="4">
        <v>3.72</v>
      </c>
      <c r="D920" s="1">
        <v>215.69300000000001</v>
      </c>
      <c r="H920" s="2">
        <f t="shared" si="14"/>
        <v>6</v>
      </c>
    </row>
    <row r="921" spans="1:8" x14ac:dyDescent="0.2">
      <c r="A921" s="3">
        <v>39995</v>
      </c>
      <c r="B921" s="4">
        <v>0.18</v>
      </c>
      <c r="C921" s="4">
        <v>3.56</v>
      </c>
      <c r="D921" s="1">
        <v>215.351</v>
      </c>
      <c r="H921" s="2">
        <f t="shared" si="14"/>
        <v>7</v>
      </c>
    </row>
    <row r="922" spans="1:8" x14ac:dyDescent="0.2">
      <c r="A922" s="3">
        <v>40026</v>
      </c>
      <c r="B922" s="4">
        <v>0.17</v>
      </c>
      <c r="C922" s="4">
        <v>3.59</v>
      </c>
      <c r="D922" s="1">
        <v>215.834</v>
      </c>
      <c r="H922" s="2">
        <f t="shared" si="14"/>
        <v>8</v>
      </c>
    </row>
    <row r="923" spans="1:8" x14ac:dyDescent="0.2">
      <c r="A923" s="3">
        <v>40057</v>
      </c>
      <c r="B923" s="4">
        <v>0.12</v>
      </c>
      <c r="C923" s="4">
        <v>3.4</v>
      </c>
      <c r="D923" s="1">
        <v>215.96899999999999</v>
      </c>
      <c r="H923" s="2">
        <f t="shared" si="14"/>
        <v>9</v>
      </c>
    </row>
    <row r="924" spans="1:8" x14ac:dyDescent="0.2">
      <c r="A924" s="3">
        <v>40087</v>
      </c>
      <c r="B924" s="4">
        <v>7.0000000000000007E-2</v>
      </c>
      <c r="C924" s="4">
        <v>3.39</v>
      </c>
      <c r="D924" s="1">
        <v>216.17699999999999</v>
      </c>
      <c r="H924" s="2">
        <f t="shared" si="14"/>
        <v>10</v>
      </c>
    </row>
    <row r="925" spans="1:8" x14ac:dyDescent="0.2">
      <c r="A925" s="3">
        <v>40118</v>
      </c>
      <c r="B925" s="4">
        <v>0.05</v>
      </c>
      <c r="C925" s="4">
        <v>3.4</v>
      </c>
      <c r="D925" s="1">
        <v>216.33</v>
      </c>
      <c r="H925" s="2">
        <f t="shared" si="14"/>
        <v>11</v>
      </c>
    </row>
    <row r="926" spans="1:8" x14ac:dyDescent="0.2">
      <c r="A926" s="3">
        <v>40148</v>
      </c>
      <c r="B926" s="4">
        <v>0.05</v>
      </c>
      <c r="C926" s="4">
        <v>3.59</v>
      </c>
      <c r="D926" s="1">
        <v>215.94900000000001</v>
      </c>
      <c r="H926" s="2">
        <f t="shared" si="14"/>
        <v>12</v>
      </c>
    </row>
    <row r="927" spans="1:8" x14ac:dyDescent="0.2">
      <c r="A927" s="3">
        <v>40179</v>
      </c>
      <c r="B927" s="4">
        <v>0.06</v>
      </c>
      <c r="C927" s="4">
        <v>3.73</v>
      </c>
      <c r="D927" s="1">
        <v>216.68700000000001</v>
      </c>
      <c r="H927" s="2">
        <f t="shared" si="14"/>
        <v>1</v>
      </c>
    </row>
    <row r="928" spans="1:8" x14ac:dyDescent="0.2">
      <c r="A928" s="3">
        <v>40210</v>
      </c>
      <c r="B928" s="4">
        <v>0.11</v>
      </c>
      <c r="C928" s="4">
        <v>3.69</v>
      </c>
      <c r="D928" s="1">
        <v>216.74100000000001</v>
      </c>
      <c r="H928" s="2">
        <f t="shared" si="14"/>
        <v>2</v>
      </c>
    </row>
    <row r="929" spans="1:8" x14ac:dyDescent="0.2">
      <c r="A929" s="3">
        <v>40238</v>
      </c>
      <c r="B929" s="4">
        <v>0.15</v>
      </c>
      <c r="C929" s="4">
        <v>3.73</v>
      </c>
      <c r="D929" s="1">
        <v>217.631</v>
      </c>
      <c r="H929" s="2">
        <f t="shared" si="14"/>
        <v>3</v>
      </c>
    </row>
    <row r="930" spans="1:8" x14ac:dyDescent="0.2">
      <c r="A930" s="3">
        <v>40269</v>
      </c>
      <c r="B930" s="4">
        <v>0.16</v>
      </c>
      <c r="C930" s="4">
        <v>3.85</v>
      </c>
      <c r="D930" s="1">
        <v>218.00899999999999</v>
      </c>
      <c r="H930" s="2">
        <f t="shared" si="14"/>
        <v>4</v>
      </c>
    </row>
    <row r="931" spans="1:8" x14ac:dyDescent="0.2">
      <c r="A931" s="3">
        <v>40299</v>
      </c>
      <c r="B931" s="4">
        <v>0.16</v>
      </c>
      <c r="C931" s="4">
        <v>3.42</v>
      </c>
      <c r="D931" s="1">
        <v>218.178</v>
      </c>
      <c r="H931" s="2">
        <f t="shared" si="14"/>
        <v>5</v>
      </c>
    </row>
    <row r="932" spans="1:8" x14ac:dyDescent="0.2">
      <c r="A932" s="3">
        <v>40330</v>
      </c>
      <c r="B932" s="4">
        <v>0.12</v>
      </c>
      <c r="C932" s="4">
        <v>3.2</v>
      </c>
      <c r="D932" s="1">
        <v>217.965</v>
      </c>
      <c r="H932" s="2">
        <f t="shared" si="14"/>
        <v>6</v>
      </c>
    </row>
    <row r="933" spans="1:8" x14ac:dyDescent="0.2">
      <c r="A933" s="3">
        <v>40360</v>
      </c>
      <c r="B933" s="4">
        <v>0.16</v>
      </c>
      <c r="C933" s="4">
        <v>3.01</v>
      </c>
      <c r="D933" s="1">
        <v>218.011</v>
      </c>
      <c r="H933" s="2">
        <f t="shared" si="14"/>
        <v>7</v>
      </c>
    </row>
    <row r="934" spans="1:8" x14ac:dyDescent="0.2">
      <c r="A934" s="3">
        <v>40391</v>
      </c>
      <c r="B934" s="4">
        <v>0.16</v>
      </c>
      <c r="C934" s="4">
        <v>2.7</v>
      </c>
      <c r="D934" s="1">
        <v>218.31200000000001</v>
      </c>
      <c r="H934" s="2">
        <f t="shared" si="14"/>
        <v>8</v>
      </c>
    </row>
    <row r="935" spans="1:8" x14ac:dyDescent="0.2">
      <c r="A935" s="3">
        <v>40422</v>
      </c>
      <c r="B935" s="4">
        <v>0.15</v>
      </c>
      <c r="C935" s="4">
        <v>2.65</v>
      </c>
      <c r="D935" s="1">
        <v>218.43899999999999</v>
      </c>
      <c r="H935" s="2">
        <f t="shared" si="14"/>
        <v>9</v>
      </c>
    </row>
    <row r="936" spans="1:8" x14ac:dyDescent="0.2">
      <c r="A936" s="3">
        <v>40452</v>
      </c>
      <c r="B936" s="4">
        <v>0.13</v>
      </c>
      <c r="C936" s="4">
        <v>2.54</v>
      </c>
      <c r="D936" s="1">
        <v>218.71100000000001</v>
      </c>
      <c r="H936" s="2">
        <f t="shared" si="14"/>
        <v>10</v>
      </c>
    </row>
    <row r="937" spans="1:8" x14ac:dyDescent="0.2">
      <c r="A937" s="3">
        <v>40483</v>
      </c>
      <c r="B937" s="4">
        <v>0.14000000000000001</v>
      </c>
      <c r="C937" s="4">
        <v>2.76</v>
      </c>
      <c r="D937" s="1">
        <v>218.803</v>
      </c>
      <c r="H937" s="2">
        <f t="shared" si="14"/>
        <v>11</v>
      </c>
    </row>
    <row r="938" spans="1:8" x14ac:dyDescent="0.2">
      <c r="A938" s="3">
        <v>40513</v>
      </c>
      <c r="B938" s="4">
        <v>0.14000000000000001</v>
      </c>
      <c r="C938" s="4">
        <v>3.29</v>
      </c>
      <c r="D938" s="1">
        <v>219.179</v>
      </c>
      <c r="H938" s="2">
        <f t="shared" si="14"/>
        <v>12</v>
      </c>
    </row>
    <row r="939" spans="1:8" x14ac:dyDescent="0.2">
      <c r="A939" s="3">
        <v>40544</v>
      </c>
      <c r="B939" s="4">
        <v>0.15</v>
      </c>
      <c r="C939" s="4">
        <v>3.39</v>
      </c>
      <c r="D939" s="1">
        <v>220.22300000000001</v>
      </c>
      <c r="H939" s="2">
        <f t="shared" si="14"/>
        <v>1</v>
      </c>
    </row>
    <row r="940" spans="1:8" x14ac:dyDescent="0.2">
      <c r="A940" s="3">
        <v>40575</v>
      </c>
      <c r="B940" s="4">
        <v>0.13</v>
      </c>
      <c r="C940" s="4">
        <v>3.58</v>
      </c>
      <c r="D940" s="1">
        <v>221.309</v>
      </c>
      <c r="H940" s="2">
        <f t="shared" si="14"/>
        <v>2</v>
      </c>
    </row>
    <row r="941" spans="1:8" x14ac:dyDescent="0.2">
      <c r="A941" s="3">
        <v>40603</v>
      </c>
      <c r="B941" s="4">
        <v>0.1</v>
      </c>
      <c r="C941" s="4">
        <v>3.41</v>
      </c>
      <c r="D941" s="1">
        <v>223.46700000000001</v>
      </c>
      <c r="H941" s="2">
        <f t="shared" si="14"/>
        <v>3</v>
      </c>
    </row>
    <row r="942" spans="1:8" x14ac:dyDescent="0.2">
      <c r="A942" s="3">
        <v>40634</v>
      </c>
      <c r="B942" s="4">
        <v>0.06</v>
      </c>
      <c r="C942" s="4">
        <v>3.46</v>
      </c>
      <c r="D942" s="1">
        <v>224.90600000000001</v>
      </c>
      <c r="H942" s="2">
        <f t="shared" si="14"/>
        <v>4</v>
      </c>
    </row>
    <row r="943" spans="1:8" x14ac:dyDescent="0.2">
      <c r="A943" s="3">
        <v>40664</v>
      </c>
      <c r="B943" s="4">
        <v>0.04</v>
      </c>
      <c r="C943" s="4">
        <v>3.17</v>
      </c>
      <c r="D943" s="1">
        <v>225.964</v>
      </c>
      <c r="H943" s="2">
        <f t="shared" si="14"/>
        <v>5</v>
      </c>
    </row>
    <row r="944" spans="1:8" x14ac:dyDescent="0.2">
      <c r="A944" s="3">
        <v>40695</v>
      </c>
      <c r="B944" s="4">
        <v>0.04</v>
      </c>
      <c r="C944" s="4">
        <v>3</v>
      </c>
      <c r="D944" s="1">
        <v>225.72200000000001</v>
      </c>
      <c r="H944" s="2">
        <f t="shared" si="14"/>
        <v>6</v>
      </c>
    </row>
    <row r="945" spans="1:8" x14ac:dyDescent="0.2">
      <c r="A945" s="3">
        <v>40725</v>
      </c>
      <c r="B945" s="4">
        <v>0.04</v>
      </c>
      <c r="C945" s="4">
        <v>3</v>
      </c>
      <c r="D945" s="1">
        <v>225.922</v>
      </c>
      <c r="H945" s="2">
        <f t="shared" si="14"/>
        <v>7</v>
      </c>
    </row>
    <row r="946" spans="1:8" x14ac:dyDescent="0.2">
      <c r="A946" s="3">
        <v>40756</v>
      </c>
      <c r="B946" s="4">
        <v>0.02</v>
      </c>
      <c r="C946" s="4">
        <v>2.2999999999999998</v>
      </c>
      <c r="D946" s="1">
        <v>226.54499999999999</v>
      </c>
      <c r="H946" s="2">
        <f t="shared" si="14"/>
        <v>8</v>
      </c>
    </row>
    <row r="947" spans="1:8" x14ac:dyDescent="0.2">
      <c r="A947" s="3">
        <v>40787</v>
      </c>
      <c r="B947" s="4">
        <v>0.01</v>
      </c>
      <c r="C947" s="4">
        <v>1.98</v>
      </c>
      <c r="D947" s="1">
        <v>226.88900000000001</v>
      </c>
      <c r="H947" s="2">
        <f t="shared" si="14"/>
        <v>9</v>
      </c>
    </row>
    <row r="948" spans="1:8" x14ac:dyDescent="0.2">
      <c r="A948" s="3">
        <v>40817</v>
      </c>
      <c r="B948" s="4">
        <v>0.02</v>
      </c>
      <c r="C948" s="4">
        <v>2.15</v>
      </c>
      <c r="D948" s="1">
        <v>226.42099999999999</v>
      </c>
      <c r="H948" s="2">
        <f t="shared" si="14"/>
        <v>10</v>
      </c>
    </row>
    <row r="949" spans="1:8" x14ac:dyDescent="0.2">
      <c r="A949" s="3">
        <v>40848</v>
      </c>
      <c r="B949" s="4">
        <v>0.01</v>
      </c>
      <c r="C949" s="4">
        <v>2.0099999999999998</v>
      </c>
      <c r="D949" s="1">
        <v>226.23</v>
      </c>
      <c r="H949" s="2">
        <f t="shared" si="14"/>
        <v>11</v>
      </c>
    </row>
    <row r="950" spans="1:8" x14ac:dyDescent="0.2">
      <c r="A950" s="3">
        <v>40878</v>
      </c>
      <c r="B950" s="4">
        <v>0.01</v>
      </c>
      <c r="C950" s="4">
        <v>1.98</v>
      </c>
      <c r="D950" s="1">
        <v>225.672</v>
      </c>
      <c r="H950" s="2">
        <f t="shared" si="14"/>
        <v>12</v>
      </c>
    </row>
    <row r="951" spans="1:8" x14ac:dyDescent="0.2">
      <c r="A951" s="3">
        <v>40909</v>
      </c>
      <c r="B951" s="4">
        <v>0.03</v>
      </c>
      <c r="C951" s="4">
        <v>1.97</v>
      </c>
      <c r="D951" s="1">
        <v>226.66499999999999</v>
      </c>
      <c r="H951" s="2">
        <f t="shared" si="14"/>
        <v>1</v>
      </c>
    </row>
    <row r="952" spans="1:8" x14ac:dyDescent="0.2">
      <c r="A952" s="3">
        <v>40940</v>
      </c>
      <c r="B952" s="4">
        <v>0.09</v>
      </c>
      <c r="C952" s="4">
        <v>1.97</v>
      </c>
      <c r="D952" s="1">
        <v>227.66300000000001</v>
      </c>
      <c r="H952" s="2">
        <f t="shared" si="14"/>
        <v>2</v>
      </c>
    </row>
    <row r="953" spans="1:8" x14ac:dyDescent="0.2">
      <c r="A953" s="3">
        <v>40969</v>
      </c>
      <c r="B953" s="4">
        <v>0.08</v>
      </c>
      <c r="C953" s="4">
        <v>2.17</v>
      </c>
      <c r="D953" s="1">
        <v>229.392</v>
      </c>
      <c r="H953" s="2">
        <f t="shared" si="14"/>
        <v>3</v>
      </c>
    </row>
    <row r="954" spans="1:8" x14ac:dyDescent="0.2">
      <c r="A954" s="3">
        <v>41000</v>
      </c>
      <c r="B954" s="4">
        <v>0.08</v>
      </c>
      <c r="C954" s="4">
        <v>2.0499999999999998</v>
      </c>
      <c r="D954" s="1">
        <v>230.08500000000001</v>
      </c>
      <c r="H954" s="2">
        <f t="shared" si="14"/>
        <v>4</v>
      </c>
    </row>
    <row r="955" spans="1:8" x14ac:dyDescent="0.2">
      <c r="A955" s="3">
        <v>41030</v>
      </c>
      <c r="B955" s="4">
        <v>0.09</v>
      </c>
      <c r="C955" s="4">
        <v>1.8</v>
      </c>
      <c r="D955" s="1">
        <v>229.815</v>
      </c>
      <c r="H955" s="2">
        <f t="shared" si="14"/>
        <v>5</v>
      </c>
    </row>
    <row r="956" spans="1:8" x14ac:dyDescent="0.2">
      <c r="A956" s="3">
        <v>41061</v>
      </c>
      <c r="B956" s="4">
        <v>0.09</v>
      </c>
      <c r="C956" s="4">
        <v>1.62</v>
      </c>
      <c r="D956" s="1">
        <v>229.47800000000001</v>
      </c>
      <c r="H956" s="2">
        <f t="shared" si="14"/>
        <v>6</v>
      </c>
    </row>
    <row r="957" spans="1:8" x14ac:dyDescent="0.2">
      <c r="A957" s="3">
        <v>41091</v>
      </c>
      <c r="B957" s="4">
        <v>0.1</v>
      </c>
      <c r="C957" s="4">
        <v>1.53</v>
      </c>
      <c r="D957" s="1">
        <v>229.10400000000001</v>
      </c>
      <c r="H957" s="2">
        <f t="shared" si="14"/>
        <v>7</v>
      </c>
    </row>
    <row r="958" spans="1:8" x14ac:dyDescent="0.2">
      <c r="A958" s="3">
        <v>41122</v>
      </c>
      <c r="B958" s="4">
        <v>0.1</v>
      </c>
      <c r="C958" s="4">
        <v>1.68</v>
      </c>
      <c r="D958" s="1">
        <v>230.37899999999999</v>
      </c>
      <c r="H958" s="2">
        <f t="shared" si="14"/>
        <v>8</v>
      </c>
    </row>
    <row r="959" spans="1:8" x14ac:dyDescent="0.2">
      <c r="A959" s="3">
        <v>41153</v>
      </c>
      <c r="B959" s="4">
        <v>0.11</v>
      </c>
      <c r="C959" s="4">
        <v>1.72</v>
      </c>
      <c r="D959" s="1">
        <v>231.40700000000001</v>
      </c>
      <c r="H959" s="2">
        <f t="shared" si="14"/>
        <v>9</v>
      </c>
    </row>
    <row r="960" spans="1:8" x14ac:dyDescent="0.2">
      <c r="A960" s="3">
        <v>41183</v>
      </c>
      <c r="B960" s="4">
        <v>0.1</v>
      </c>
      <c r="C960" s="4">
        <v>1.75</v>
      </c>
      <c r="D960" s="1">
        <v>231.31700000000001</v>
      </c>
      <c r="H960" s="2">
        <f t="shared" si="14"/>
        <v>10</v>
      </c>
    </row>
    <row r="961" spans="1:8" x14ac:dyDescent="0.2">
      <c r="A961" s="3">
        <v>41214</v>
      </c>
      <c r="B961" s="4">
        <v>0.09</v>
      </c>
      <c r="C961" s="4">
        <v>1.65</v>
      </c>
      <c r="D961" s="1">
        <v>230.221</v>
      </c>
      <c r="H961" s="2">
        <f t="shared" si="14"/>
        <v>11</v>
      </c>
    </row>
    <row r="962" spans="1:8" x14ac:dyDescent="0.2">
      <c r="A962" s="3">
        <v>41244</v>
      </c>
      <c r="B962" s="4">
        <v>7.0000000000000007E-2</v>
      </c>
      <c r="C962" s="4">
        <v>1.72</v>
      </c>
      <c r="D962" s="1">
        <v>229.601</v>
      </c>
      <c r="H962" s="2">
        <f t="shared" si="14"/>
        <v>12</v>
      </c>
    </row>
    <row r="963" spans="1:8" x14ac:dyDescent="0.2">
      <c r="A963" s="3">
        <v>41275</v>
      </c>
      <c r="B963" s="4">
        <v>7.0000000000000007E-2</v>
      </c>
      <c r="C963" s="4">
        <v>1.91</v>
      </c>
      <c r="D963" s="1">
        <v>230.28</v>
      </c>
      <c r="H963" s="2">
        <f t="shared" si="14"/>
        <v>1</v>
      </c>
    </row>
    <row r="964" spans="1:8" x14ac:dyDescent="0.2">
      <c r="A964" s="3">
        <v>41306</v>
      </c>
      <c r="B964" s="4">
        <v>0.1</v>
      </c>
      <c r="C964" s="4">
        <v>1.98</v>
      </c>
      <c r="D964" s="1">
        <v>232.166</v>
      </c>
      <c r="H964" s="2">
        <f t="shared" si="14"/>
        <v>2</v>
      </c>
    </row>
    <row r="965" spans="1:8" x14ac:dyDescent="0.2">
      <c r="A965" s="3">
        <v>41334</v>
      </c>
      <c r="B965" s="4">
        <v>0.09</v>
      </c>
      <c r="C965" s="4">
        <v>1.96</v>
      </c>
      <c r="D965" s="1">
        <v>232.773</v>
      </c>
      <c r="H965" s="2">
        <f t="shared" si="14"/>
        <v>3</v>
      </c>
    </row>
    <row r="966" spans="1:8" x14ac:dyDescent="0.2">
      <c r="A966" s="3">
        <v>41365</v>
      </c>
      <c r="B966" s="4">
        <v>0.06</v>
      </c>
      <c r="C966" s="4">
        <v>1.76</v>
      </c>
      <c r="D966" s="1">
        <v>232.53100000000001</v>
      </c>
      <c r="H966" s="2">
        <f t="shared" si="14"/>
        <v>4</v>
      </c>
    </row>
    <row r="967" spans="1:8" x14ac:dyDescent="0.2">
      <c r="A967" s="3">
        <v>41395</v>
      </c>
      <c r="B967" s="4">
        <v>0.04</v>
      </c>
      <c r="C967" s="4">
        <v>1.93</v>
      </c>
      <c r="D967" s="1">
        <v>232.94499999999999</v>
      </c>
      <c r="H967" s="2">
        <f t="shared" si="14"/>
        <v>5</v>
      </c>
    </row>
    <row r="968" spans="1:8" x14ac:dyDescent="0.2">
      <c r="A968" s="3">
        <v>41426</v>
      </c>
      <c r="B968" s="4">
        <v>0.05</v>
      </c>
      <c r="C968" s="4">
        <v>2.2999999999999998</v>
      </c>
      <c r="D968" s="1">
        <v>233.50399999999999</v>
      </c>
      <c r="H968" s="2">
        <f t="shared" si="14"/>
        <v>6</v>
      </c>
    </row>
    <row r="969" spans="1:8" x14ac:dyDescent="0.2">
      <c r="A969" s="3">
        <v>41456</v>
      </c>
      <c r="B969" s="4">
        <v>0.04</v>
      </c>
      <c r="C969" s="4">
        <v>2.58</v>
      </c>
      <c r="D969" s="1">
        <v>233.596</v>
      </c>
      <c r="H969" s="2">
        <f t="shared" si="14"/>
        <v>7</v>
      </c>
    </row>
    <row r="970" spans="1:8" x14ac:dyDescent="0.2">
      <c r="A970" s="3">
        <v>41487</v>
      </c>
      <c r="B970" s="4">
        <v>0.04</v>
      </c>
      <c r="C970" s="4">
        <v>2.74</v>
      </c>
      <c r="D970" s="1">
        <v>233.87700000000001</v>
      </c>
      <c r="H970" s="2">
        <f t="shared" si="14"/>
        <v>8</v>
      </c>
    </row>
    <row r="971" spans="1:8" x14ac:dyDescent="0.2">
      <c r="A971" s="3">
        <v>41518</v>
      </c>
      <c r="B971" s="4">
        <v>0.02</v>
      </c>
      <c r="C971" s="4">
        <v>2.81</v>
      </c>
      <c r="D971" s="1">
        <v>234.149</v>
      </c>
      <c r="H971" s="2">
        <f t="shared" si="14"/>
        <v>9</v>
      </c>
    </row>
    <row r="972" spans="1:8" x14ac:dyDescent="0.2">
      <c r="A972" s="3">
        <v>41548</v>
      </c>
      <c r="B972" s="4">
        <v>0.05</v>
      </c>
      <c r="C972" s="4">
        <v>2.62</v>
      </c>
      <c r="D972" s="1">
        <v>233.54599999999999</v>
      </c>
      <c r="H972" s="2">
        <f t="shared" si="14"/>
        <v>10</v>
      </c>
    </row>
    <row r="973" spans="1:8" x14ac:dyDescent="0.2">
      <c r="A973" s="3">
        <v>41579</v>
      </c>
      <c r="B973" s="4">
        <v>7.0000000000000007E-2</v>
      </c>
      <c r="C973" s="4">
        <v>2.72</v>
      </c>
      <c r="D973" s="1">
        <v>233.06899999999999</v>
      </c>
      <c r="H973" s="2">
        <f t="shared" si="14"/>
        <v>11</v>
      </c>
    </row>
    <row r="974" spans="1:8" x14ac:dyDescent="0.2">
      <c r="A974" s="3">
        <v>41609</v>
      </c>
      <c r="B974" s="4">
        <v>7.0000000000000007E-2</v>
      </c>
      <c r="C974" s="4">
        <v>2.9</v>
      </c>
      <c r="D974" s="1">
        <v>233.04900000000001</v>
      </c>
      <c r="H974" s="2">
        <f t="shared" si="14"/>
        <v>12</v>
      </c>
    </row>
    <row r="975" spans="1:8" x14ac:dyDescent="0.2">
      <c r="A975" s="3">
        <v>41640</v>
      </c>
      <c r="B975" s="4">
        <v>0.04</v>
      </c>
      <c r="C975" s="4">
        <v>2.86</v>
      </c>
      <c r="D975" s="1">
        <v>233.916</v>
      </c>
      <c r="H975" s="2">
        <f t="shared" si="14"/>
        <v>1</v>
      </c>
    </row>
    <row r="976" spans="1:8" x14ac:dyDescent="0.2">
      <c r="A976" s="3">
        <v>41671</v>
      </c>
      <c r="B976" s="4">
        <v>0.05</v>
      </c>
      <c r="C976" s="4">
        <v>2.71</v>
      </c>
      <c r="D976" s="1">
        <v>234.78100000000001</v>
      </c>
      <c r="H976" s="2">
        <f t="shared" ref="H976:H987" si="15">MONTH(A976)</f>
        <v>2</v>
      </c>
    </row>
    <row r="977" spans="1:8" x14ac:dyDescent="0.2">
      <c r="A977" s="3">
        <v>41699</v>
      </c>
      <c r="B977" s="4">
        <v>0.05</v>
      </c>
      <c r="C977" s="4">
        <v>2.72</v>
      </c>
      <c r="D977" s="1">
        <v>236.29300000000001</v>
      </c>
      <c r="H977" s="2">
        <f t="shared" si="15"/>
        <v>3</v>
      </c>
    </row>
    <row r="978" spans="1:8" x14ac:dyDescent="0.2">
      <c r="A978" s="3">
        <v>41730</v>
      </c>
      <c r="B978" s="4">
        <v>0.03</v>
      </c>
      <c r="C978" s="4">
        <v>2.71</v>
      </c>
      <c r="D978" s="1">
        <v>237.072</v>
      </c>
      <c r="H978" s="2">
        <f t="shared" si="15"/>
        <v>4</v>
      </c>
    </row>
    <row r="979" spans="1:8" x14ac:dyDescent="0.2">
      <c r="A979" s="3">
        <v>41760</v>
      </c>
      <c r="B979" s="4">
        <v>0.03</v>
      </c>
      <c r="C979" s="4">
        <v>2.56</v>
      </c>
      <c r="D979" s="1">
        <v>237.9</v>
      </c>
      <c r="H979" s="2">
        <f t="shared" si="15"/>
        <v>5</v>
      </c>
    </row>
    <row r="980" spans="1:8" x14ac:dyDescent="0.2">
      <c r="A980" s="3">
        <v>41791</v>
      </c>
      <c r="B980" s="4">
        <v>0.04</v>
      </c>
      <c r="C980" s="4">
        <v>2.6</v>
      </c>
      <c r="D980" s="1">
        <v>238.34299999999999</v>
      </c>
      <c r="H980" s="2">
        <f t="shared" si="15"/>
        <v>6</v>
      </c>
    </row>
    <row r="981" spans="1:8" x14ac:dyDescent="0.2">
      <c r="A981" s="3">
        <v>41821</v>
      </c>
      <c r="B981" s="4">
        <v>0.03</v>
      </c>
      <c r="C981" s="4">
        <v>2.54</v>
      </c>
      <c r="D981" s="1">
        <v>238.25</v>
      </c>
      <c r="H981" s="2">
        <f t="shared" si="15"/>
        <v>7</v>
      </c>
    </row>
    <row r="982" spans="1:8" x14ac:dyDescent="0.2">
      <c r="A982" s="3">
        <v>41852</v>
      </c>
      <c r="B982" s="4">
        <v>0.03</v>
      </c>
      <c r="C982" s="4">
        <v>2.42</v>
      </c>
      <c r="D982" s="1">
        <v>237.852</v>
      </c>
      <c r="H982" s="2">
        <f t="shared" si="15"/>
        <v>8</v>
      </c>
    </row>
    <row r="983" spans="1:8" x14ac:dyDescent="0.2">
      <c r="A983" s="3">
        <v>41883</v>
      </c>
      <c r="B983" s="4">
        <v>0.02</v>
      </c>
      <c r="C983" s="4">
        <v>2.5299999999999998</v>
      </c>
      <c r="D983" s="1">
        <v>238.03100000000001</v>
      </c>
      <c r="H983" s="2">
        <f t="shared" si="15"/>
        <v>9</v>
      </c>
    </row>
    <row r="984" spans="1:8" x14ac:dyDescent="0.2">
      <c r="A984" s="3">
        <v>41913</v>
      </c>
      <c r="B984" s="4">
        <v>0.02</v>
      </c>
      <c r="C984" s="4">
        <v>2.2999999999999998</v>
      </c>
      <c r="D984" s="1">
        <v>237.43299999999999</v>
      </c>
      <c r="H984" s="2">
        <f t="shared" si="15"/>
        <v>10</v>
      </c>
    </row>
    <row r="985" spans="1:8" x14ac:dyDescent="0.2">
      <c r="A985" s="3">
        <v>41944</v>
      </c>
      <c r="B985" s="4">
        <v>0.02</v>
      </c>
      <c r="C985" s="4">
        <v>2.33</v>
      </c>
      <c r="D985" s="1">
        <v>236.15100000000001</v>
      </c>
      <c r="H985" s="2">
        <f t="shared" si="15"/>
        <v>11</v>
      </c>
    </row>
    <row r="986" spans="1:8" x14ac:dyDescent="0.2">
      <c r="A986" s="3">
        <v>41974</v>
      </c>
      <c r="B986" s="4">
        <v>0.03</v>
      </c>
      <c r="C986" s="4">
        <v>2.21</v>
      </c>
      <c r="D986" s="1">
        <v>234.81200000000001</v>
      </c>
      <c r="H986" s="2">
        <f t="shared" si="15"/>
        <v>12</v>
      </c>
    </row>
    <row r="987" spans="1:8" x14ac:dyDescent="0.2">
      <c r="A987" s="3">
        <v>42005</v>
      </c>
      <c r="B987" s="4">
        <v>0.03</v>
      </c>
      <c r="C987" s="4">
        <v>1.88</v>
      </c>
      <c r="D987" s="1">
        <v>233.70699999999999</v>
      </c>
      <c r="H987" s="2">
        <f t="shared" si="15"/>
        <v>1</v>
      </c>
    </row>
  </sheetData>
  <autoFilter ref="H15:H987" xr:uid="{00000000-0009-0000-0000-000001000000}"/>
  <pageMargins left="0.75" right="0.75" top="1" bottom="1" header="0.5" footer="0.5"/>
  <pageSetup paperSize="9" orientation="portrait" horizontalDpi="4294967295" verticalDpi="4294967295"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H80"/>
  <sheetViews>
    <sheetView workbookViewId="0">
      <selection activeCell="B11" sqref="B11"/>
    </sheetView>
  </sheetViews>
  <sheetFormatPr defaultColWidth="9.140625" defaultRowHeight="15" x14ac:dyDescent="0.25"/>
  <cols>
    <col min="2" max="2" width="37.140625" customWidth="1"/>
    <col min="3" max="3" width="27.140625" customWidth="1"/>
    <col min="4" max="4" width="44.5703125" customWidth="1"/>
    <col min="5" max="5" width="14.28515625" customWidth="1"/>
    <col min="6" max="6" width="40.7109375" customWidth="1"/>
    <col min="7" max="7" width="19.28515625" customWidth="1"/>
    <col min="8" max="8" width="40.140625" customWidth="1"/>
    <col min="9" max="9" width="20.7109375" customWidth="1"/>
  </cols>
  <sheetData>
    <row r="1" spans="1:8" x14ac:dyDescent="0.25">
      <c r="B1" t="s">
        <v>0</v>
      </c>
      <c r="C1" t="s">
        <v>92</v>
      </c>
      <c r="D1" t="s">
        <v>274</v>
      </c>
      <c r="E1" t="s">
        <v>271</v>
      </c>
      <c r="F1" t="s">
        <v>275</v>
      </c>
      <c r="G1" t="s">
        <v>285</v>
      </c>
      <c r="H1" t="s">
        <v>286</v>
      </c>
    </row>
    <row r="2" spans="1:8" x14ac:dyDescent="0.25">
      <c r="A2">
        <v>1934</v>
      </c>
      <c r="B2">
        <f>Shiller!P72</f>
        <v>-0.10584328608103581</v>
      </c>
      <c r="C2">
        <f>Shiller!I72</f>
        <v>5123.6569590720537</v>
      </c>
      <c r="E2">
        <f>Shiller!O72</f>
        <v>7.6195588235294123</v>
      </c>
      <c r="G2">
        <f>Shiller!R72</f>
        <v>8.2968529411764713</v>
      </c>
    </row>
    <row r="3" spans="1:8" x14ac:dyDescent="0.25">
      <c r="A3">
        <v>1935</v>
      </c>
      <c r="B3">
        <f>Shiller!P73</f>
        <v>0.51444580085767033</v>
      </c>
      <c r="C3">
        <f>Shiller!I73</f>
        <v>5400.9604075973984</v>
      </c>
      <c r="E3">
        <f>Shiller!O73</f>
        <v>7.8428695652173905</v>
      </c>
      <c r="G3">
        <f>Shiller!R73</f>
        <v>12.682086956521738</v>
      </c>
    </row>
    <row r="4" spans="1:8" x14ac:dyDescent="0.25">
      <c r="A4">
        <v>1936</v>
      </c>
      <c r="B4">
        <f>Shiller!P74</f>
        <v>0.30235650667986158</v>
      </c>
      <c r="C4">
        <f>Shiller!I74</f>
        <v>5909.3907427758159</v>
      </c>
      <c r="D4">
        <v>8.0224123500059405E-2</v>
      </c>
      <c r="E4">
        <f>Shiller!O74</f>
        <v>11.758978723404256</v>
      </c>
      <c r="F4">
        <v>0.318950603719658</v>
      </c>
      <c r="G4">
        <f>Shiller!R74</f>
        <v>16.658553191489364</v>
      </c>
      <c r="H4">
        <v>0.33820167025066999</v>
      </c>
    </row>
    <row r="5" spans="1:8" x14ac:dyDescent="0.25">
      <c r="A5">
        <v>1937</v>
      </c>
      <c r="B5">
        <f>Shiller!P75</f>
        <v>-0.31638895339061085</v>
      </c>
      <c r="C5">
        <f>Shiller!I75</f>
        <v>6090.5632983823944</v>
      </c>
      <c r="D5">
        <v>5.8556675562535097E-2</v>
      </c>
      <c r="E5">
        <f>Shiller!O75</f>
        <v>12.973521126760565</v>
      </c>
      <c r="F5">
        <v>0.39155763678375299</v>
      </c>
      <c r="G5">
        <f>Shiller!R75</f>
        <v>18.325098591549295</v>
      </c>
      <c r="H5">
        <v>0.10868242090375101</v>
      </c>
    </row>
    <row r="6" spans="1:8" x14ac:dyDescent="0.25">
      <c r="A6">
        <v>1938</v>
      </c>
      <c r="B6">
        <f>Shiller!P76</f>
        <v>0.16674245294934947</v>
      </c>
      <c r="C6">
        <f>Shiller!I76</f>
        <v>5945.8630885931143</v>
      </c>
      <c r="D6">
        <v>-5.40151342884823E-2</v>
      </c>
      <c r="E6">
        <f>Shiller!O76</f>
        <v>8.3887714285714292</v>
      </c>
      <c r="F6">
        <v>-0.40460418730459802</v>
      </c>
      <c r="G6">
        <f>Shiller!R76</f>
        <v>10.527085714285715</v>
      </c>
      <c r="H6">
        <v>-0.65445004871511503</v>
      </c>
    </row>
    <row r="7" spans="1:8" x14ac:dyDescent="0.25">
      <c r="A7">
        <v>1939</v>
      </c>
      <c r="B7">
        <f>Shiller!P77</f>
        <v>4.1035971223021453E-2</v>
      </c>
      <c r="C7">
        <f>Shiller!I77</f>
        <v>6225.8148042088969</v>
      </c>
      <c r="D7">
        <v>-3.7721326844780002E-2</v>
      </c>
      <c r="E7">
        <f>Shiller!O77</f>
        <v>10.271482014388488</v>
      </c>
      <c r="F7">
        <v>-0.28953145702236399</v>
      </c>
      <c r="G7">
        <f>Shiller!R77</f>
        <v>14.91021582733813</v>
      </c>
      <c r="H7">
        <v>-0.37935599630155797</v>
      </c>
    </row>
    <row r="8" spans="1:8" x14ac:dyDescent="0.25">
      <c r="A8">
        <v>1940</v>
      </c>
      <c r="B8">
        <f>Shiller!P78</f>
        <v>-0.10074381594879765</v>
      </c>
      <c r="C8">
        <f>Shiller!I78</f>
        <v>6495.5604844791342</v>
      </c>
      <c r="D8">
        <v>2.8353563545458399E-2</v>
      </c>
      <c r="E8">
        <f>Shiller!O78</f>
        <v>10.942382978723405</v>
      </c>
      <c r="F8">
        <v>0.16145573494555199</v>
      </c>
      <c r="G8">
        <f>Shiller!R78</f>
        <v>17.148510638297875</v>
      </c>
      <c r="H8">
        <v>0.18491200662781501</v>
      </c>
    </row>
    <row r="9" spans="1:8" x14ac:dyDescent="0.25">
      <c r="A9">
        <v>1941</v>
      </c>
      <c r="B9">
        <f>Shiller!P79</f>
        <v>-0.17937633954176346</v>
      </c>
      <c r="C9">
        <f>Shiller!I79</f>
        <v>6892.7520014453021</v>
      </c>
      <c r="D9">
        <v>4.2432330529569698E-2</v>
      </c>
      <c r="E9">
        <f>Shiller!O79</f>
        <v>10.413936305732484</v>
      </c>
      <c r="F9">
        <v>-6.8089939085746107E-2</v>
      </c>
      <c r="G9">
        <f>Shiller!R79</f>
        <v>17.014318471337582</v>
      </c>
      <c r="H9">
        <v>-8.9455587562464495E-2</v>
      </c>
    </row>
    <row r="10" spans="1:8" x14ac:dyDescent="0.25">
      <c r="A10">
        <v>1942</v>
      </c>
      <c r="B10">
        <f>Shiller!P80</f>
        <v>0.11104779448306026</v>
      </c>
      <c r="C10">
        <f>Shiller!I80</f>
        <v>6662.8030070784462</v>
      </c>
      <c r="D10">
        <v>-3.3234017321577297E-2</v>
      </c>
      <c r="E10">
        <f>Shiller!O80</f>
        <v>8.0393609467455622</v>
      </c>
      <c r="F10">
        <v>-0.38314832079657202</v>
      </c>
      <c r="G10">
        <f>Shiller!R80</f>
        <v>14.034816568047338</v>
      </c>
      <c r="H10">
        <v>-0.389054120823562</v>
      </c>
    </row>
    <row r="11" spans="1:8" x14ac:dyDescent="0.25">
      <c r="A11">
        <v>1943</v>
      </c>
      <c r="B11">
        <f>Shiller!P81</f>
        <v>0.19940079514256726</v>
      </c>
      <c r="C11">
        <f>Shiller!I81</f>
        <v>6759.2795227207025</v>
      </c>
      <c r="D11">
        <v>-7.7260133740736606E-2</v>
      </c>
      <c r="E11">
        <f>Shiller!O81</f>
        <v>8.0730344827586205</v>
      </c>
      <c r="F11">
        <v>-0.33495323903336999</v>
      </c>
      <c r="G11">
        <f>Shiller!R81</f>
        <v>12.440413793103449</v>
      </c>
      <c r="H11">
        <v>-0.50363007697084305</v>
      </c>
    </row>
    <row r="12" spans="1:8" x14ac:dyDescent="0.25">
      <c r="A12">
        <v>1944</v>
      </c>
      <c r="B12">
        <f>Shiller!P82</f>
        <v>0.1656094438913385</v>
      </c>
      <c r="C12">
        <f>Shiller!I82</f>
        <v>6872.8009776233603</v>
      </c>
      <c r="D12">
        <v>-2.7217261887406301E-2</v>
      </c>
      <c r="E12">
        <f>Shiller!O82</f>
        <v>8.2797303370786519</v>
      </c>
      <c r="F12">
        <v>-7.9546014631307393E-2</v>
      </c>
      <c r="G12">
        <f>Shiller!R82</f>
        <v>12.031483146067416</v>
      </c>
      <c r="H12">
        <v>-0.389659321018194</v>
      </c>
    </row>
    <row r="13" spans="1:8" x14ac:dyDescent="0.25">
      <c r="A13">
        <v>1945</v>
      </c>
      <c r="B13">
        <f>Shiller!P83</f>
        <v>0.35429581537809846</v>
      </c>
      <c r="C13">
        <f>Shiller!I83</f>
        <v>7217.9069700584005</v>
      </c>
      <c r="D13">
        <v>7.6299295221051704E-3</v>
      </c>
      <c r="E13">
        <f>Shiller!O83</f>
        <v>8.3508131868131876</v>
      </c>
      <c r="F13">
        <v>-7.4714290683658605E-2</v>
      </c>
      <c r="G13">
        <f>Shiller!R83</f>
        <v>12.146637362637362</v>
      </c>
      <c r="H13">
        <v>-0.28780601100443598</v>
      </c>
    </row>
    <row r="14" spans="1:8" x14ac:dyDescent="0.25">
      <c r="A14">
        <v>1946</v>
      </c>
      <c r="B14">
        <f>Shiller!P84</f>
        <v>-0.25213845081692166</v>
      </c>
      <c r="C14">
        <f>Shiller!I84</f>
        <v>8015.2402925214164</v>
      </c>
      <c r="D14">
        <v>9.6020652861506406E-2</v>
      </c>
      <c r="E14">
        <f>Shiller!O84</f>
        <v>7.6045953488372087</v>
      </c>
      <c r="F14">
        <v>-0.19080086467794799</v>
      </c>
      <c r="G14">
        <f>Shiller!R84</f>
        <v>11.353339534883721</v>
      </c>
      <c r="H14">
        <v>-0.32975643432440499</v>
      </c>
    </row>
    <row r="15" spans="1:8" x14ac:dyDescent="0.25">
      <c r="A15">
        <v>1947</v>
      </c>
      <c r="B15">
        <f>Shiller!P85</f>
        <v>-6.5391134524532893E-2</v>
      </c>
      <c r="C15">
        <f>Shiller!I85</f>
        <v>8007.9423446256033</v>
      </c>
      <c r="D15">
        <v>4.6900096613546403E-2</v>
      </c>
      <c r="E15">
        <f>Shiller!O85</f>
        <v>8.1618227848101252</v>
      </c>
      <c r="F15">
        <v>-0.127687581170809</v>
      </c>
      <c r="G15">
        <f>Shiller!R85</f>
        <v>15.643493670886077</v>
      </c>
      <c r="H15">
        <v>-1.6506317282468898E-2</v>
      </c>
    </row>
    <row r="16" spans="1:8" x14ac:dyDescent="0.25">
      <c r="A16">
        <v>1948</v>
      </c>
      <c r="B16">
        <f>Shiller!P86</f>
        <v>8.4718476062036363E-2</v>
      </c>
      <c r="C16">
        <f>Shiller!I86</f>
        <v>8045.4570100742731</v>
      </c>
      <c r="D16">
        <v>-5.1529950612367897E-2</v>
      </c>
      <c r="E16">
        <f>Shiller!O86</f>
        <v>8.923350000000001</v>
      </c>
      <c r="F16">
        <v>4.4752935971945601E-2</v>
      </c>
      <c r="G16">
        <f>Shiller!R86</f>
        <v>21.972549999999998</v>
      </c>
      <c r="H16">
        <v>0.37494342545793102</v>
      </c>
    </row>
    <row r="17" spans="1:8" x14ac:dyDescent="0.25">
      <c r="A17">
        <v>1949</v>
      </c>
      <c r="B17">
        <f>Shiller!P87</f>
        <v>0.19813829787234025</v>
      </c>
      <c r="C17">
        <f>Shiller!I87</f>
        <v>8125.3917524708568</v>
      </c>
      <c r="D17">
        <v>-4.0747240035740297E-2</v>
      </c>
      <c r="E17">
        <f>Shiller!O87</f>
        <v>11.17102978723404</v>
      </c>
      <c r="F17">
        <v>0.20652420696742699</v>
      </c>
      <c r="G17">
        <f>Shiller!R87</f>
        <v>22.734025531914892</v>
      </c>
      <c r="H17">
        <v>0.163595217609937</v>
      </c>
    </row>
    <row r="18" spans="1:8" x14ac:dyDescent="0.25">
      <c r="A18">
        <v>1950</v>
      </c>
      <c r="B18">
        <f>Shiller!P88</f>
        <v>0.24309624211665518</v>
      </c>
      <c r="C18">
        <f>Shiller!I88</f>
        <v>8502.6929256598105</v>
      </c>
      <c r="D18" s="44">
        <v>4.2758982122137502E-5</v>
      </c>
      <c r="E18">
        <f>Shiller!O88</f>
        <v>13.327228346456693</v>
      </c>
      <c r="F18">
        <v>0.30368759971095199</v>
      </c>
      <c r="G18">
        <f>Shiller!R88</f>
        <v>25.74784251968504</v>
      </c>
      <c r="H18">
        <v>2.7969572190492901E-2</v>
      </c>
    </row>
    <row r="19" spans="1:8" x14ac:dyDescent="0.25">
      <c r="A19">
        <v>1951</v>
      </c>
      <c r="B19">
        <f>Shiller!P89</f>
        <v>0.15687687367119457</v>
      </c>
      <c r="C19">
        <f>Shiller!I89</f>
        <v>8492.6582349643832</v>
      </c>
      <c r="D19">
        <v>-1.08663402567331E-2</v>
      </c>
      <c r="E19">
        <f>Shiller!O89</f>
        <v>12.25263396226415</v>
      </c>
      <c r="F19">
        <v>1.9853741294068701E-2</v>
      </c>
      <c r="G19">
        <f>Shiller!R89</f>
        <v>21.203139622641508</v>
      </c>
      <c r="H19">
        <v>-0.19231602739882001</v>
      </c>
    </row>
    <row r="20" spans="1:8" x14ac:dyDescent="0.25">
      <c r="A20">
        <v>1952</v>
      </c>
      <c r="B20">
        <f>Shiller!P90</f>
        <v>0.1362661511156974</v>
      </c>
      <c r="C20">
        <f>Shiller!I90</f>
        <v>8612.5676128185059</v>
      </c>
      <c r="D20">
        <v>-4.1508892638008298E-2</v>
      </c>
      <c r="E20">
        <f>Shiller!O90</f>
        <v>12.206571428571428</v>
      </c>
      <c r="F20">
        <v>-0.140847253947467</v>
      </c>
      <c r="G20">
        <f>Shiller!R90</f>
        <v>20.777142857142856</v>
      </c>
      <c r="H20">
        <v>-0.307923462625941</v>
      </c>
    </row>
    <row r="21" spans="1:8" x14ac:dyDescent="0.25">
      <c r="A21">
        <v>1953</v>
      </c>
      <c r="B21">
        <f>Shiller!P91</f>
        <v>1.6420491819573519E-2</v>
      </c>
      <c r="C21">
        <f>Shiller!I91</f>
        <v>8874.2393992985872</v>
      </c>
      <c r="D21">
        <v>-1.04167625642404E-2</v>
      </c>
      <c r="E21">
        <f>Shiller!O91</f>
        <v>12.412862453531599</v>
      </c>
      <c r="F21">
        <v>-4.9333213788842901E-2</v>
      </c>
      <c r="G21">
        <f>Shiller!R91</f>
        <v>21.487092936802973</v>
      </c>
      <c r="H21">
        <v>-0.125638254765538</v>
      </c>
    </row>
    <row r="22" spans="1:8" x14ac:dyDescent="0.25">
      <c r="A22">
        <v>1954</v>
      </c>
      <c r="B22">
        <f>Shiller!P92</f>
        <v>0.46968586988181493</v>
      </c>
      <c r="C22">
        <f>Shiller!I92</f>
        <v>8897.1736856852367</v>
      </c>
      <c r="D22">
        <v>-2.1631905837390199E-2</v>
      </c>
      <c r="E22">
        <f>Shiller!O92</f>
        <v>13.282067415730339</v>
      </c>
      <c r="F22">
        <v>2.16976033784659E-2</v>
      </c>
      <c r="G22">
        <f>Shiller!R92</f>
        <v>23.89047191011236</v>
      </c>
      <c r="H22">
        <v>-4.0719351464835202E-3</v>
      </c>
    </row>
    <row r="23" spans="1:8" x14ac:dyDescent="0.25">
      <c r="A23">
        <v>1955</v>
      </c>
      <c r="B23">
        <f>Shiller!P93</f>
        <v>0.28143656716417897</v>
      </c>
      <c r="C23">
        <f>Shiller!I93</f>
        <v>9378.791582049269</v>
      </c>
      <c r="D23">
        <v>1.6339477897346899E-3</v>
      </c>
      <c r="E23">
        <f>Shiller!O93</f>
        <v>14.09176119402985</v>
      </c>
      <c r="F23">
        <v>6.5970846065283306E-2</v>
      </c>
      <c r="G23">
        <f>Shiller!R93</f>
        <v>31.104985074626864</v>
      </c>
      <c r="H23">
        <v>0.23409213758848901</v>
      </c>
    </row>
    <row r="24" spans="1:8" x14ac:dyDescent="0.25">
      <c r="A24">
        <v>1956</v>
      </c>
      <c r="B24">
        <f>Shiller!P94</f>
        <v>3.7434963152625213E-2</v>
      </c>
      <c r="C24">
        <f>Shiller!I94</f>
        <v>9480.3393660000856</v>
      </c>
      <c r="D24">
        <v>9.8633870097142307E-3</v>
      </c>
      <c r="E24">
        <f>Shiller!O94</f>
        <v>14.517652173913044</v>
      </c>
      <c r="F24">
        <v>3.55619477469293E-2</v>
      </c>
      <c r="G24">
        <f>Shiller!R94</f>
        <v>28.451260869565218</v>
      </c>
      <c r="H24">
        <v>6.3739001924907807E-2</v>
      </c>
    </row>
    <row r="25" spans="1:8" x14ac:dyDescent="0.25">
      <c r="A25">
        <v>1957</v>
      </c>
      <c r="B25">
        <f>Shiller!P95</f>
        <v>-8.8495479866820437E-2</v>
      </c>
      <c r="C25">
        <f>Shiller!I95</f>
        <v>9541.5914607707655</v>
      </c>
      <c r="D25">
        <v>-3.55704823183167E-2</v>
      </c>
      <c r="E25">
        <f>Shiller!O95</f>
        <v>14.412629370629372</v>
      </c>
      <c r="F25">
        <v>-2.4318590767916402E-2</v>
      </c>
      <c r="G25">
        <f>Shiller!R95</f>
        <v>27.13439160839161</v>
      </c>
      <c r="H25">
        <v>-0.18569196349735401</v>
      </c>
    </row>
    <row r="26" spans="1:8" x14ac:dyDescent="0.25">
      <c r="A26">
        <v>1958</v>
      </c>
      <c r="B26">
        <f>Shiller!P96</f>
        <v>0.37594089628337607</v>
      </c>
      <c r="C26">
        <f>Shiller!I96</f>
        <v>9458.9751459645777</v>
      </c>
      <c r="D26">
        <v>-5.4863666440969197E-2</v>
      </c>
      <c r="E26">
        <f>Shiller!O96</f>
        <v>13.896206896551725</v>
      </c>
      <c r="F26">
        <v>-8.7284077852273406E-2</v>
      </c>
      <c r="G26">
        <f>Shiller!R96</f>
        <v>22.948593103448278</v>
      </c>
      <c r="H26">
        <v>-0.28496192012120902</v>
      </c>
    </row>
    <row r="27" spans="1:8" x14ac:dyDescent="0.25">
      <c r="A27">
        <v>1959</v>
      </c>
      <c r="B27">
        <f>Shiller!P97</f>
        <v>6.5212135492794143E-2</v>
      </c>
      <c r="C27">
        <f>Shiller!I97</f>
        <v>9819.1112833687675</v>
      </c>
      <c r="D27">
        <v>-2.3834257183391799E-2</v>
      </c>
      <c r="E27">
        <f>Shiller!O97</f>
        <v>14.382675767918087</v>
      </c>
      <c r="F27">
        <v>-4.64194508409514E-2</v>
      </c>
      <c r="G27">
        <f>Shiller!R97</f>
        <v>26.643317406143346</v>
      </c>
      <c r="H27">
        <v>-9.9396674167801194E-2</v>
      </c>
    </row>
    <row r="28" spans="1:8" x14ac:dyDescent="0.25">
      <c r="A28">
        <v>1960</v>
      </c>
      <c r="B28">
        <f>Shiller!P98</f>
        <v>4.48952000064766E-2</v>
      </c>
      <c r="C28">
        <f>Shiller!I98</f>
        <v>9886.8023059756069</v>
      </c>
      <c r="D28">
        <v>-8.4069547008986893E-3</v>
      </c>
      <c r="E28">
        <f>Shiller!O98</f>
        <v>15.068657718120805</v>
      </c>
      <c r="F28">
        <v>3.2619812815815899E-2</v>
      </c>
      <c r="G28">
        <f>Shiller!R98</f>
        <v>25.268979865771815</v>
      </c>
      <c r="H28">
        <v>-2.4079985587972499E-2</v>
      </c>
    </row>
    <row r="29" spans="1:8" x14ac:dyDescent="0.25">
      <c r="A29">
        <v>1961</v>
      </c>
      <c r="B29">
        <f>Shiller!P99</f>
        <v>0.18245255637419061</v>
      </c>
      <c r="C29">
        <f>Shiller!I99</f>
        <v>9927.0125573468922</v>
      </c>
      <c r="D29">
        <v>-4.1117034900844701E-2</v>
      </c>
      <c r="E29">
        <f>Shiller!O99</f>
        <v>15.505519999999999</v>
      </c>
      <c r="F29">
        <v>3.0602208681395699E-2</v>
      </c>
      <c r="G29">
        <f>Shiller!R99</f>
        <v>24.486440000000002</v>
      </c>
      <c r="H29">
        <v>-0.16983239529678401</v>
      </c>
    </row>
    <row r="30" spans="1:8" x14ac:dyDescent="0.25">
      <c r="A30">
        <v>1962</v>
      </c>
      <c r="B30">
        <f>Shiller!P100</f>
        <v>-4.0018516684065489E-2</v>
      </c>
      <c r="C30">
        <f>Shiller!I100</f>
        <v>10259.599789278858</v>
      </c>
      <c r="D30">
        <v>-1.49230466547614E-2</v>
      </c>
      <c r="E30">
        <f>Shiller!O100</f>
        <v>16.13475</v>
      </c>
      <c r="F30">
        <v>2.8950395248461099E-2</v>
      </c>
      <c r="G30">
        <f>Shiller!R100</f>
        <v>27.800250000000002</v>
      </c>
      <c r="H30">
        <v>-2.35856697122072E-3</v>
      </c>
    </row>
    <row r="31" spans="1:8" x14ac:dyDescent="0.25">
      <c r="A31">
        <v>1963</v>
      </c>
      <c r="B31">
        <f>Shiller!P101</f>
        <v>0.19053261266423716</v>
      </c>
      <c r="C31">
        <f>Shiller!I101</f>
        <v>10529.756258477832</v>
      </c>
      <c r="D31">
        <v>7.0744056720748504E-3</v>
      </c>
      <c r="E31">
        <f>Shiller!O101</f>
        <v>16.991533980582521</v>
      </c>
      <c r="F31">
        <v>5.5277101843540101E-2</v>
      </c>
      <c r="G31">
        <f>Shiller!R101</f>
        <v>29.958757281553396</v>
      </c>
      <c r="H31">
        <v>9.6503283358086597E-2</v>
      </c>
    </row>
    <row r="32" spans="1:8" x14ac:dyDescent="0.25">
      <c r="A32">
        <v>1964</v>
      </c>
      <c r="B32">
        <f>Shiller!P102</f>
        <v>0.14804296423001473</v>
      </c>
      <c r="C32">
        <f>Shiller!I102</f>
        <v>11007.919503886518</v>
      </c>
      <c r="D32">
        <v>1.9057050773248801E-2</v>
      </c>
      <c r="E32">
        <f>Shiller!O102</f>
        <v>18.45192307692308</v>
      </c>
      <c r="F32">
        <v>0.102357942690116</v>
      </c>
      <c r="G32">
        <f>Shiller!R102</f>
        <v>33.582499999999996</v>
      </c>
      <c r="H32">
        <v>0.113508905446457</v>
      </c>
    </row>
    <row r="33" spans="1:8" x14ac:dyDescent="0.25">
      <c r="A33">
        <v>1965</v>
      </c>
      <c r="B33">
        <f>Shiller!P103</f>
        <v>9.4146824527425246E-2</v>
      </c>
      <c r="C33">
        <f>Shiller!I103</f>
        <v>11557.939836254154</v>
      </c>
      <c r="D33">
        <v>4.2239101848233297E-2</v>
      </c>
      <c r="E33">
        <f>Shiller!O103</f>
        <v>19.696905660377361</v>
      </c>
      <c r="F33">
        <v>0.12164270075865601</v>
      </c>
      <c r="G33">
        <f>Shiller!R103</f>
        <v>37.583433962264159</v>
      </c>
      <c r="H33">
        <v>0.16881602697163001</v>
      </c>
    </row>
    <row r="34" spans="1:8" x14ac:dyDescent="0.25">
      <c r="A34">
        <v>1966</v>
      </c>
      <c r="B34">
        <f>Shiller!P104</f>
        <v>-9.557987224401561E-2</v>
      </c>
      <c r="C34">
        <f>Shiller!I104</f>
        <v>12074.851220656901</v>
      </c>
      <c r="D34">
        <v>4.2291894647831903E-2</v>
      </c>
      <c r="E34">
        <f>Shiller!O104</f>
        <v>20.088255319148935</v>
      </c>
      <c r="F34">
        <v>6.7997206070398206E-2</v>
      </c>
      <c r="G34">
        <f>Shiller!R104</f>
        <v>38.84662613981763</v>
      </c>
      <c r="H34">
        <v>0.114451806732912</v>
      </c>
    </row>
    <row r="35" spans="1:8" x14ac:dyDescent="0.25">
      <c r="A35">
        <v>1967</v>
      </c>
      <c r="B35">
        <f>Shiller!P105</f>
        <v>0.11915603638516603</v>
      </c>
      <c r="C35">
        <f>Shiller!I105</f>
        <v>12299.897235234719</v>
      </c>
      <c r="D35">
        <v>1.27801414728488E-2</v>
      </c>
      <c r="E35">
        <f>Shiller!O105</f>
        <v>19.718991202346039</v>
      </c>
      <c r="F35">
        <v>-8.6157999513893895E-3</v>
      </c>
      <c r="G35">
        <f>Shiller!R105</f>
        <v>35.99391202346041</v>
      </c>
      <c r="H35">
        <v>-4.7997430949588103E-2</v>
      </c>
    </row>
    <row r="36" spans="1:8" x14ac:dyDescent="0.25">
      <c r="A36">
        <v>1968</v>
      </c>
      <c r="B36">
        <f>Shiller!P106</f>
        <v>5.9356143362463691E-2</v>
      </c>
      <c r="C36">
        <f>Shiller!I106</f>
        <v>12877.155451703167</v>
      </c>
      <c r="D36">
        <v>1.5591654076294099E-2</v>
      </c>
      <c r="E36">
        <f>Shiller!O106</f>
        <v>19.858415730337079</v>
      </c>
      <c r="F36">
        <v>-1.9064447988047298E-2</v>
      </c>
      <c r="G36">
        <f>Shiller!R106</f>
        <v>37.258786516853931</v>
      </c>
      <c r="H36">
        <v>-3.8769490397850201E-2</v>
      </c>
    </row>
    <row r="37" spans="1:8" x14ac:dyDescent="0.25">
      <c r="A37">
        <v>1969</v>
      </c>
      <c r="B37">
        <f>Shiller!P107</f>
        <v>-0.13729961691545392</v>
      </c>
      <c r="C37">
        <f>Shiller!I107</f>
        <v>13224.51157585365</v>
      </c>
      <c r="D37">
        <v>2.4038188902064699E-2</v>
      </c>
      <c r="E37">
        <f>Shiller!O107</f>
        <v>19.250920634920636</v>
      </c>
      <c r="F37">
        <v>-3.3635604955428298E-2</v>
      </c>
      <c r="G37">
        <f>Shiller!R107</f>
        <v>35.212126984126989</v>
      </c>
      <c r="H37">
        <v>-3.6871175593416801E-2</v>
      </c>
    </row>
    <row r="38" spans="1:8" x14ac:dyDescent="0.25">
      <c r="A38">
        <v>1970</v>
      </c>
      <c r="B38">
        <f>Shiller!P108</f>
        <v>1.6213277660587323E-2</v>
      </c>
      <c r="C38">
        <f>Shiller!I108</f>
        <v>13375.359196294285</v>
      </c>
      <c r="D38">
        <v>-9.7500500503464593E-3</v>
      </c>
      <c r="E38">
        <f>Shiller!O108</f>
        <v>18.167819095477387</v>
      </c>
      <c r="F38">
        <v>-9.7807819018672401E-2</v>
      </c>
      <c r="G38">
        <f>Shiller!R108</f>
        <v>29.681819095477387</v>
      </c>
      <c r="H38">
        <v>-0.23417027354029701</v>
      </c>
    </row>
    <row r="39" spans="1:8" x14ac:dyDescent="0.25">
      <c r="A39">
        <v>1971</v>
      </c>
      <c r="B39">
        <f>Shiller!P109</f>
        <v>0.10178092612530718</v>
      </c>
      <c r="C39">
        <f>Shiller!I109</f>
        <v>13711.987398165675</v>
      </c>
      <c r="D39">
        <v>-1.1085211339425499E-2</v>
      </c>
      <c r="E39">
        <f>Shiller!O109</f>
        <v>17.200963503649636</v>
      </c>
      <c r="F39">
        <v>-0.124867060340229</v>
      </c>
      <c r="G39">
        <f>Shiller!R109</f>
        <v>31.936642335766422</v>
      </c>
      <c r="H39">
        <v>-0.11769505564093299</v>
      </c>
    </row>
    <row r="40" spans="1:8" x14ac:dyDescent="0.25">
      <c r="A40">
        <v>1972</v>
      </c>
      <c r="B40">
        <f>Shiller!P110</f>
        <v>0.13542464856905234</v>
      </c>
      <c r="C40">
        <f>Shiller!I110</f>
        <v>14396.6179501066</v>
      </c>
      <c r="D40">
        <v>2.6476974702559299E-2</v>
      </c>
      <c r="E40">
        <f>Shiller!O110</f>
        <v>17.027746478873237</v>
      </c>
      <c r="F40">
        <v>-8.3496146819640196E-2</v>
      </c>
      <c r="G40">
        <f>Shiller!R110</f>
        <v>34.704169014084506</v>
      </c>
      <c r="H40">
        <v>9.6222854329764296E-2</v>
      </c>
    </row>
    <row r="41" spans="1:8" x14ac:dyDescent="0.25">
      <c r="A41">
        <v>1973</v>
      </c>
      <c r="B41">
        <f>Shiller!P111</f>
        <v>-0.23197022600143655</v>
      </c>
      <c r="C41">
        <f>Shiller!I111</f>
        <v>14959.17530843207</v>
      </c>
      <c r="D41">
        <v>4.03497883677328E-2</v>
      </c>
      <c r="E41">
        <f>Shiller!O111</f>
        <v>16.702712446351931</v>
      </c>
      <c r="F41">
        <v>-5.4140839354503999E-2</v>
      </c>
      <c r="G41">
        <f>Shiller!R111</f>
        <v>40.323708154506441</v>
      </c>
      <c r="H41">
        <v>0.190243828256836</v>
      </c>
    </row>
    <row r="42" spans="1:8" x14ac:dyDescent="0.25">
      <c r="A42">
        <v>1974</v>
      </c>
      <c r="B42">
        <f>Shiller!P112</f>
        <v>-0.29122800150419464</v>
      </c>
      <c r="C42">
        <f>Shiller!I112</f>
        <v>14709.721239147873</v>
      </c>
      <c r="D42">
        <v>-2.4410018621992401E-2</v>
      </c>
      <c r="E42">
        <f>Shiller!O112</f>
        <v>15.911861804222649</v>
      </c>
      <c r="F42">
        <v>-9.3647092016915207E-2</v>
      </c>
      <c r="G42">
        <f>Shiller!R112</f>
        <v>39.293458733205377</v>
      </c>
      <c r="H42">
        <v>0.100734121933509</v>
      </c>
    </row>
    <row r="43" spans="1:8" x14ac:dyDescent="0.25">
      <c r="A43">
        <v>1975</v>
      </c>
      <c r="B43">
        <f>Shiller!P113</f>
        <v>0.2983881362385285</v>
      </c>
      <c r="C43">
        <f>Shiller!I113</f>
        <v>14902.648198215884</v>
      </c>
      <c r="D43">
        <v>-4.9098089247136698E-2</v>
      </c>
      <c r="E43">
        <f>Shiller!O113</f>
        <v>15.241553956834533</v>
      </c>
      <c r="F43">
        <v>-0.119548453191595</v>
      </c>
      <c r="G43">
        <f>Shiller!R113</f>
        <v>32.968143884892086</v>
      </c>
      <c r="H43">
        <v>-0.18968752803060199</v>
      </c>
    </row>
    <row r="44" spans="1:8" x14ac:dyDescent="0.25">
      <c r="A44">
        <v>1976</v>
      </c>
      <c r="B44">
        <f>Shiller!P114</f>
        <v>5.8363555823807797E-2</v>
      </c>
      <c r="C44">
        <f>Shiller!I114</f>
        <v>15572.323823984772</v>
      </c>
      <c r="D44">
        <v>1.14054901830603E-2</v>
      </c>
      <c r="E44">
        <f>Shiller!O114</f>
        <v>15.942461538461538</v>
      </c>
      <c r="F44">
        <v>-3.1455081044852E-2</v>
      </c>
      <c r="G44">
        <f>Shiller!R114</f>
        <v>39.009825641025635</v>
      </c>
      <c r="H44">
        <v>-1.600097055519E-3</v>
      </c>
    </row>
    <row r="45" spans="1:8" x14ac:dyDescent="0.25">
      <c r="A45">
        <v>1977</v>
      </c>
      <c r="B45">
        <f>Shiller!P115</f>
        <v>-0.14415643964935942</v>
      </c>
      <c r="C45">
        <f>Shiller!I115</f>
        <v>16070.003606047956</v>
      </c>
      <c r="D45">
        <v>3.00427464873625E-2</v>
      </c>
      <c r="E45">
        <f>Shiller!O115</f>
        <v>17.206521599999999</v>
      </c>
      <c r="F45">
        <v>8.3118797013357296E-2</v>
      </c>
      <c r="G45">
        <f>Shiller!R115</f>
        <v>40.123987200000002</v>
      </c>
      <c r="H45">
        <v>0.160940976460624</v>
      </c>
    </row>
    <row r="46" spans="1:8" x14ac:dyDescent="0.25">
      <c r="A46">
        <v>1978</v>
      </c>
      <c r="B46">
        <f>Shiller!P116</f>
        <v>6.2405957098185881E-2</v>
      </c>
      <c r="C46">
        <f>Shiller!I116</f>
        <v>16599.456873224361</v>
      </c>
      <c r="D46">
        <v>1.9205105856084301E-2</v>
      </c>
      <c r="E46">
        <f>Shiller!O116</f>
        <v>17.093991215226943</v>
      </c>
      <c r="F46">
        <v>3.6577444722798398E-2</v>
      </c>
      <c r="G46">
        <f>Shiller!R116</f>
        <v>41.571777452415816</v>
      </c>
      <c r="H46">
        <v>6.7554460307747394E-2</v>
      </c>
    </row>
    <row r="47" spans="1:8" x14ac:dyDescent="0.25">
      <c r="A47">
        <v>1979</v>
      </c>
      <c r="B47">
        <f>Shiller!P117</f>
        <v>2.5894889524092968E-2</v>
      </c>
      <c r="C47">
        <f>Shiller!I117</f>
        <v>16816.067389045733</v>
      </c>
      <c r="D47">
        <v>1.2139628521588E-3</v>
      </c>
      <c r="E47">
        <f>Shiller!O117</f>
        <v>16.723419023136248</v>
      </c>
      <c r="F47">
        <v>-5.3189179275300501E-2</v>
      </c>
      <c r="G47">
        <f>Shiller!R117</f>
        <v>43.984071979434447</v>
      </c>
      <c r="H47">
        <v>0.102399816773233</v>
      </c>
    </row>
    <row r="48" spans="1:8" x14ac:dyDescent="0.25">
      <c r="A48">
        <v>1980</v>
      </c>
      <c r="B48">
        <f>Shiller!P118</f>
        <v>0.12219177684540972</v>
      </c>
      <c r="C48">
        <f>Shiller!I118</f>
        <v>16576.574572940397</v>
      </c>
      <c r="D48">
        <v>-4.5027413371203202E-2</v>
      </c>
      <c r="E48">
        <f>Shiller!O118</f>
        <v>16.304882758620693</v>
      </c>
      <c r="F48">
        <v>-7.2700042768428105E-2</v>
      </c>
      <c r="G48">
        <f>Shiller!R118</f>
        <v>39.227006896551728</v>
      </c>
      <c r="H48">
        <v>-3.9201654744997601E-2</v>
      </c>
    </row>
    <row r="49" spans="1:8" x14ac:dyDescent="0.25">
      <c r="A49">
        <v>1981</v>
      </c>
      <c r="B49">
        <f>Shiller!P119</f>
        <v>-0.1402736295216766</v>
      </c>
      <c r="C49">
        <f>Shiller!I119</f>
        <v>16646.172523056124</v>
      </c>
      <c r="D49">
        <v>-5.35951023171286E-2</v>
      </c>
      <c r="E49">
        <f>Shiller!O119</f>
        <v>16.190417815482505</v>
      </c>
      <c r="F49">
        <v>-6.0256085592334002E-2</v>
      </c>
      <c r="G49">
        <f>Shiller!R119</f>
        <v>37.509022269353125</v>
      </c>
      <c r="H49">
        <v>-0.12717170454780699</v>
      </c>
    </row>
    <row r="50" spans="1:8" x14ac:dyDescent="0.25">
      <c r="A50">
        <v>1982</v>
      </c>
      <c r="B50">
        <f>Shiller!P120</f>
        <v>0.24259127126942806</v>
      </c>
      <c r="C50">
        <f>Shiller!I120</f>
        <v>16719.585381704954</v>
      </c>
      <c r="D50">
        <v>-3.5079748547877501E-2</v>
      </c>
      <c r="E50">
        <f>Shiller!O120</f>
        <v>16.176110429447853</v>
      </c>
      <c r="F50">
        <v>-3.86024602792387E-2</v>
      </c>
      <c r="G50">
        <f>Shiller!R120</f>
        <v>29.762159509202455</v>
      </c>
      <c r="H50">
        <v>-0.27087997706099198</v>
      </c>
    </row>
    <row r="51" spans="1:8" x14ac:dyDescent="0.25">
      <c r="A51">
        <v>1983</v>
      </c>
      <c r="B51">
        <f>Shiller!P121</f>
        <v>0.15408568045154114</v>
      </c>
      <c r="C51">
        <f>Shiller!I121</f>
        <v>17515.637233988055</v>
      </c>
      <c r="D51">
        <v>7.3107126348723704E-3</v>
      </c>
      <c r="E51">
        <f>Shiller!O121</f>
        <v>16.022425907752698</v>
      </c>
      <c r="F51">
        <v>-4.1883987788168903E-2</v>
      </c>
      <c r="G51">
        <f>Shiller!R121</f>
        <v>31.705872423945042</v>
      </c>
      <c r="H51">
        <v>-0.17332795536432</v>
      </c>
    </row>
    <row r="52" spans="1:8" x14ac:dyDescent="0.25">
      <c r="A52">
        <v>1984</v>
      </c>
      <c r="B52">
        <f>Shiller!P122</f>
        <v>3.988921135150697E-2</v>
      </c>
      <c r="C52">
        <f>Shiller!I122</f>
        <v>18284.403768518048</v>
      </c>
      <c r="D52">
        <v>4.5935006195032102E-2</v>
      </c>
      <c r="E52">
        <f>Shiller!O122</f>
        <v>16.436098578199054</v>
      </c>
      <c r="F52">
        <v>-1.5607151739801799E-2</v>
      </c>
      <c r="G52">
        <f>Shiller!R122</f>
        <v>36.320940284360191</v>
      </c>
      <c r="H52">
        <v>0.13968792897222901</v>
      </c>
    </row>
    <row r="53" spans="1:8" x14ac:dyDescent="0.25">
      <c r="A53">
        <v>1985</v>
      </c>
      <c r="B53">
        <f>Shiller!P123</f>
        <v>0.21208753126785104</v>
      </c>
      <c r="C53">
        <f>Shiller!I123</f>
        <v>19063.94596965567</v>
      </c>
      <c r="D53">
        <v>4.1916221674435802E-2</v>
      </c>
      <c r="E53">
        <f>Shiller!O123</f>
        <v>16.598649635036498</v>
      </c>
      <c r="F53">
        <v>2.7227627800936499E-3</v>
      </c>
      <c r="G53">
        <f>Shiller!R123</f>
        <v>30.696996350364962</v>
      </c>
      <c r="H53">
        <v>-7.6978533843504504E-2</v>
      </c>
    </row>
    <row r="54" spans="1:8" x14ac:dyDescent="0.25">
      <c r="A54">
        <v>1986</v>
      </c>
      <c r="B54">
        <f>Shiller!P124</f>
        <v>0.29144033829087346</v>
      </c>
      <c r="C54">
        <f>Shiller!I124</f>
        <v>19657.785054108983</v>
      </c>
      <c r="D54">
        <v>3.03234142638775E-2</v>
      </c>
      <c r="E54">
        <f>Shiller!O124</f>
        <v>17.146748201438847</v>
      </c>
      <c r="F54">
        <v>1.2543108204203301E-2</v>
      </c>
      <c r="G54">
        <f>Shiller!R124</f>
        <v>29.98610071942446</v>
      </c>
      <c r="H54">
        <v>-0.204452575991517</v>
      </c>
    </row>
    <row r="55" spans="1:8" x14ac:dyDescent="0.25">
      <c r="A55">
        <v>1987</v>
      </c>
      <c r="B55">
        <f>Shiller!P125</f>
        <v>-5.7860742619374059E-2</v>
      </c>
      <c r="C55">
        <f>Shiller!I125</f>
        <v>20132.170782417907</v>
      </c>
      <c r="D55">
        <v>1.3086379381027399E-2</v>
      </c>
      <c r="E55">
        <f>Shiller!O125</f>
        <v>17.534717372515125</v>
      </c>
      <c r="F55">
        <v>2.6166239920002901E-2</v>
      </c>
      <c r="G55">
        <f>Shiller!R125</f>
        <v>34.830596369922212</v>
      </c>
      <c r="H55">
        <v>7.4111069723287404E-2</v>
      </c>
    </row>
    <row r="56" spans="1:8" x14ac:dyDescent="0.25">
      <c r="A56">
        <v>1988</v>
      </c>
      <c r="B56">
        <f>Shiller!P126</f>
        <v>0.1257559062158049</v>
      </c>
      <c r="C56">
        <f>Shiller!I126</f>
        <v>20758.540895106005</v>
      </c>
      <c r="D56">
        <v>1.35411801800878E-2</v>
      </c>
      <c r="E56">
        <f>Shiller!O126</f>
        <v>18.502265895953759</v>
      </c>
      <c r="F56">
        <v>5.0988378278996403E-2</v>
      </c>
      <c r="G56">
        <f>Shiller!R126</f>
        <v>45.181278282411235</v>
      </c>
      <c r="H56">
        <v>0.35223699096746902</v>
      </c>
    </row>
    <row r="57" spans="1:8" x14ac:dyDescent="0.25">
      <c r="A57">
        <v>1989</v>
      </c>
      <c r="B57">
        <f>Shiller!P127</f>
        <v>0.1690615890538808</v>
      </c>
      <c r="C57">
        <f>Shiller!I127</f>
        <v>21142.763357131389</v>
      </c>
      <c r="D57">
        <v>8.4168834405176102E-3</v>
      </c>
      <c r="E57">
        <f>Shiller!O127</f>
        <v>19.97326530612245</v>
      </c>
      <c r="F57">
        <v>0.10759419173062799</v>
      </c>
      <c r="G57">
        <f>Shiller!R127</f>
        <v>41.338332810047092</v>
      </c>
      <c r="H57">
        <v>0.14868216803722001</v>
      </c>
    </row>
    <row r="58" spans="1:8" x14ac:dyDescent="0.25">
      <c r="A58">
        <v>1990</v>
      </c>
      <c r="B58">
        <f>Shiller!P128</f>
        <v>-6.0090128571348031E-2</v>
      </c>
      <c r="C58">
        <f>Shiller!I128</f>
        <v>21332.497075324984</v>
      </c>
      <c r="D58">
        <v>-1.27978430254405E-2</v>
      </c>
      <c r="E58">
        <f>Shiller!O128</f>
        <v>20.701248142644875</v>
      </c>
      <c r="F58">
        <v>9.5633090052790401E-2</v>
      </c>
      <c r="G58">
        <f>Shiller!R128</f>
        <v>36.50947399702823</v>
      </c>
      <c r="H58">
        <v>-0.174742548416465</v>
      </c>
    </row>
    <row r="59" spans="1:8" x14ac:dyDescent="0.25">
      <c r="A59">
        <v>1991</v>
      </c>
      <c r="B59">
        <f>Shiller!P129</f>
        <v>0.28241379885676887</v>
      </c>
      <c r="C59">
        <f>Shiller!I129</f>
        <v>21086.691474471823</v>
      </c>
      <c r="D59">
        <v>-4.2433901481745202E-2</v>
      </c>
      <c r="E59">
        <f>Shiller!O129</f>
        <v>20.343345401882694</v>
      </c>
      <c r="F59">
        <v>1.01662590309681E-2</v>
      </c>
      <c r="G59">
        <f>Shiller!R129</f>
        <v>26.529723388848662</v>
      </c>
      <c r="H59">
        <v>-0.42598990115193502</v>
      </c>
    </row>
    <row r="60" spans="1:8" x14ac:dyDescent="0.25">
      <c r="A60">
        <v>1992</v>
      </c>
      <c r="B60">
        <f>Shiller!P130</f>
        <v>4.1830560823749301E-2</v>
      </c>
      <c r="C60">
        <f>Shiller!I130</f>
        <v>21489.452177163748</v>
      </c>
      <c r="D60">
        <v>-3.2304795671965501E-2</v>
      </c>
      <c r="E60">
        <f>Shiller!O130</f>
        <v>19.992050490883592</v>
      </c>
      <c r="F60">
        <v>-3.9086407345724397E-2</v>
      </c>
      <c r="G60">
        <f>Shiller!R130</f>
        <v>30.827806451612901</v>
      </c>
      <c r="H60">
        <v>-0.18073337551878699</v>
      </c>
    </row>
    <row r="61" spans="1:8" x14ac:dyDescent="0.25">
      <c r="A61">
        <v>1993</v>
      </c>
      <c r="B61">
        <f>Shiller!P131</f>
        <v>8.8191117277394246E-2</v>
      </c>
      <c r="C61">
        <f>Shiller!I131</f>
        <v>21921.197069488859</v>
      </c>
      <c r="D61">
        <v>-1.0088281530862299E-3</v>
      </c>
      <c r="E61">
        <f>Shiller!O131</f>
        <v>19.814790697674418</v>
      </c>
      <c r="F61">
        <v>-3.2484320014474197E-2</v>
      </c>
      <c r="G61">
        <f>Shiller!R131</f>
        <v>34.463244870041038</v>
      </c>
      <c r="H61">
        <v>0.17521274225656699</v>
      </c>
    </row>
    <row r="62" spans="1:8" x14ac:dyDescent="0.25">
      <c r="A62">
        <v>1994</v>
      </c>
      <c r="B62">
        <f>Shiller!P132</f>
        <v>-1.6091216933280226E-2</v>
      </c>
      <c r="C62">
        <f>Shiller!I132</f>
        <v>22467.695514995652</v>
      </c>
      <c r="D62">
        <v>4.9981380928159104E-3</v>
      </c>
      <c r="E62">
        <f>Shiller!O132</f>
        <v>20.193548902195609</v>
      </c>
      <c r="F62">
        <v>1.9396662659025799E-3</v>
      </c>
      <c r="G62">
        <f>Shiller!R132</f>
        <v>46.883353293413172</v>
      </c>
      <c r="H62">
        <v>0.368021869431091</v>
      </c>
    </row>
    <row r="63" spans="1:8" x14ac:dyDescent="0.25">
      <c r="A63">
        <v>1995</v>
      </c>
      <c r="B63">
        <f>Shiller!P133</f>
        <v>0.31440786194953402</v>
      </c>
      <c r="C63">
        <f>Shiller!I133</f>
        <v>22802.976878179063</v>
      </c>
      <c r="D63">
        <v>2.37026374261262E-4</v>
      </c>
      <c r="E63">
        <f>Shiller!O133</f>
        <v>20.567106217616576</v>
      </c>
      <c r="F63">
        <v>2.8188939751303099E-2</v>
      </c>
      <c r="G63">
        <f>Shiller!R133</f>
        <v>50.649668393782378</v>
      </c>
      <c r="H63">
        <v>0.35994244566141198</v>
      </c>
    </row>
    <row r="64" spans="1:8" x14ac:dyDescent="0.25">
      <c r="A64">
        <v>1996</v>
      </c>
      <c r="B64">
        <f>Shiller!P134</f>
        <v>0.23375671692216041</v>
      </c>
      <c r="C64">
        <f>Shiller!I134</f>
        <v>23325.448437975039</v>
      </c>
      <c r="D64">
        <v>-1.3396751776717499E-3</v>
      </c>
      <c r="E64">
        <f>Shiller!O134</f>
        <v>21.566134506599624</v>
      </c>
      <c r="F64">
        <v>5.8783182958502198E-2</v>
      </c>
      <c r="G64">
        <f>Shiller!R134</f>
        <v>56.057475801382779</v>
      </c>
      <c r="H64">
        <v>0.22575033906099301</v>
      </c>
    </row>
    <row r="65" spans="1:8" x14ac:dyDescent="0.25">
      <c r="A65">
        <v>1997</v>
      </c>
      <c r="B65">
        <f>Shiller!P135</f>
        <v>0.25775462014761424</v>
      </c>
      <c r="C65">
        <f>Shiller!I135</f>
        <v>23898.914851369074</v>
      </c>
      <c r="D65">
        <v>8.3727646558671206E-3</v>
      </c>
      <c r="E65">
        <f>Shiller!O135</f>
        <v>22.087500000000002</v>
      </c>
      <c r="F65">
        <v>6.6371520091645E-2</v>
      </c>
      <c r="G65">
        <f>Shiller!R135</f>
        <v>56.600999999999992</v>
      </c>
      <c r="H65">
        <v>0.17623934903402</v>
      </c>
    </row>
    <row r="66" spans="1:8" x14ac:dyDescent="0.25">
      <c r="A66">
        <v>1998</v>
      </c>
      <c r="B66">
        <f>Shiller!P136</f>
        <v>0.29150296947092114</v>
      </c>
      <c r="C66">
        <f>Shiller!I136</f>
        <v>24861.128211070634</v>
      </c>
      <c r="D66">
        <v>2.5553648286361901E-2</v>
      </c>
      <c r="E66">
        <f>Shiller!O136</f>
        <v>22.705636031649419</v>
      </c>
      <c r="F66">
        <v>5.1796018973399201E-2</v>
      </c>
      <c r="G66">
        <f>Shiller!R136</f>
        <v>52.839659160073033</v>
      </c>
      <c r="H66">
        <v>2.9805666554056899E-2</v>
      </c>
    </row>
    <row r="67" spans="1:8" x14ac:dyDescent="0.25">
      <c r="A67">
        <v>1999</v>
      </c>
      <c r="B67">
        <f>Shiller!P137</f>
        <v>0.12417065786098455</v>
      </c>
      <c r="C67">
        <f>Shiller!I137</f>
        <v>25922.571314010773</v>
      </c>
      <c r="D67">
        <v>4.3462656412826199E-2</v>
      </c>
      <c r="E67">
        <f>Shiller!O137</f>
        <v>22.768798578199053</v>
      </c>
      <c r="F67">
        <v>3.3332601581579802E-2</v>
      </c>
      <c r="G67">
        <f>Shiller!R137</f>
        <v>65.714381516587679</v>
      </c>
      <c r="H67">
        <v>0.24047378274264999</v>
      </c>
    </row>
    <row r="68" spans="1:8" x14ac:dyDescent="0.25">
      <c r="A68">
        <v>2000</v>
      </c>
      <c r="B68">
        <f>Shiller!P138</f>
        <v>-8.5810510292833625E-2</v>
      </c>
      <c r="C68">
        <f>Shiller!I138</f>
        <v>26939.623884169636</v>
      </c>
      <c r="D68">
        <v>4.3105747608992197E-2</v>
      </c>
      <c r="E68">
        <f>Shiller!O138</f>
        <v>21.397233580810965</v>
      </c>
      <c r="F68">
        <v>-5.3340562900481302E-2</v>
      </c>
      <c r="G68">
        <f>Shiller!R138</f>
        <v>65.756710451170761</v>
      </c>
      <c r="H68">
        <v>0.29376586765096702</v>
      </c>
    </row>
    <row r="69" spans="1:8" x14ac:dyDescent="0.25">
      <c r="A69">
        <v>2001</v>
      </c>
      <c r="B69">
        <f>Shiller!P139</f>
        <v>-0.14430209463916083</v>
      </c>
      <c r="C69">
        <f>Shiller!I139</f>
        <v>27388.939129459435</v>
      </c>
      <c r="D69">
        <v>1.8506918830690101E-2</v>
      </c>
      <c r="E69">
        <f>Shiller!O139</f>
        <v>20.466443817052514</v>
      </c>
      <c r="F69">
        <v>-0.100285747707582</v>
      </c>
      <c r="G69">
        <f>Shiller!R139</f>
        <v>32.103970638057596</v>
      </c>
      <c r="H69">
        <v>-0.59016585647017905</v>
      </c>
    </row>
    <row r="70" spans="1:8" x14ac:dyDescent="0.25">
      <c r="A70">
        <v>2002</v>
      </c>
      <c r="B70">
        <f>Shiller!P140</f>
        <v>-0.22047371020594791</v>
      </c>
      <c r="C70">
        <f>Shiller!I140</f>
        <v>27848.501154293452</v>
      </c>
      <c r="D70">
        <v>-2.7217705441060498E-3</v>
      </c>
      <c r="E70">
        <f>Shiller!O140</f>
        <v>20.366536048431481</v>
      </c>
      <c r="F70">
        <v>-4.9932408290227499E-2</v>
      </c>
      <c r="G70">
        <f>Shiller!R140</f>
        <v>34.966566868464504</v>
      </c>
      <c r="H70">
        <v>-0.50524621155539595</v>
      </c>
    </row>
    <row r="71" spans="1:8" x14ac:dyDescent="0.25">
      <c r="A71">
        <v>2003</v>
      </c>
      <c r="B71">
        <f>Shiller!P141</f>
        <v>0.25935260707809182</v>
      </c>
      <c r="C71">
        <f>Shiller!I141</f>
        <v>28368.686990289927</v>
      </c>
      <c r="D71">
        <v>-4.91416807811618E-4</v>
      </c>
      <c r="E71">
        <f>Shiller!O141</f>
        <v>21.622943844492443</v>
      </c>
      <c r="F71">
        <v>4.9477483024418699E-2</v>
      </c>
      <c r="G71">
        <f>Shiller!R141</f>
        <v>60.603926565874737</v>
      </c>
      <c r="H71">
        <v>0.59366297765106701</v>
      </c>
    </row>
    <row r="72" spans="1:8" x14ac:dyDescent="0.25">
      <c r="A72">
        <v>2004</v>
      </c>
      <c r="B72">
        <f>Shiller!P142</f>
        <v>2.9753250293636083E-2</v>
      </c>
      <c r="C72">
        <f>Shiller!I142</f>
        <v>29087.295635218237</v>
      </c>
      <c r="D72">
        <v>8.15038031526427E-3</v>
      </c>
      <c r="E72">
        <f>Shiller!O142</f>
        <v>23.474793917147355</v>
      </c>
      <c r="F72">
        <v>0.13600116123103301</v>
      </c>
      <c r="G72">
        <f>Shiller!R142</f>
        <v>70.70211851074987</v>
      </c>
      <c r="H72">
        <v>0.68238446463885305</v>
      </c>
    </row>
    <row r="73" spans="1:8" x14ac:dyDescent="0.25">
      <c r="A73">
        <v>2005</v>
      </c>
      <c r="B73">
        <f>Shiller!P143</f>
        <v>5.8980447745962783E-2</v>
      </c>
      <c r="C73">
        <f>Shiller!I143</f>
        <v>29790.295774838196</v>
      </c>
      <c r="D73">
        <v>1.38207703615958E-2</v>
      </c>
      <c r="E73">
        <f>Shiller!O143</f>
        <v>25.803437216338882</v>
      </c>
      <c r="F73">
        <v>0.17735125190872</v>
      </c>
      <c r="G73">
        <f>Shiller!R143</f>
        <v>81.207667170953101</v>
      </c>
      <c r="H73">
        <v>0.39984793123073897</v>
      </c>
    </row>
    <row r="74" spans="1:8" x14ac:dyDescent="0.25">
      <c r="A74">
        <v>2006</v>
      </c>
      <c r="B74">
        <f>Shiller!P144</f>
        <v>0.11014420374305728</v>
      </c>
      <c r="C74">
        <f>Shiller!I144</f>
        <v>30364.433438190215</v>
      </c>
      <c r="D74">
        <v>8.2946341814569297E-3</v>
      </c>
      <c r="E74">
        <f>Shiller!O144</f>
        <v>28.304908702869337</v>
      </c>
      <c r="F74">
        <v>0.19680946683838599</v>
      </c>
      <c r="G74">
        <f>Shiller!R144</f>
        <v>92.730430400758834</v>
      </c>
      <c r="H74">
        <v>0.414539459688543</v>
      </c>
    </row>
    <row r="75" spans="1:8" x14ac:dyDescent="0.25">
      <c r="A75">
        <v>2007</v>
      </c>
      <c r="B75">
        <f>Shiller!P145</f>
        <v>-5.3392550559229458E-2</v>
      </c>
      <c r="C75">
        <f>Shiller!I145</f>
        <v>30867.609872173445</v>
      </c>
      <c r="D75">
        <v>1.23086194983735E-3</v>
      </c>
      <c r="E75">
        <f>Shiller!O145</f>
        <v>30.238016857656977</v>
      </c>
      <c r="F75">
        <v>0.17877125988446901</v>
      </c>
      <c r="G75">
        <f>Shiller!R145</f>
        <v>72.165595226820727</v>
      </c>
      <c r="H75">
        <v>5.7740504922353601E-2</v>
      </c>
    </row>
    <row r="76" spans="1:8" x14ac:dyDescent="0.25">
      <c r="A76">
        <v>2008</v>
      </c>
      <c r="B76">
        <f>Shiller!P146</f>
        <v>-0.35149942242166116</v>
      </c>
      <c r="C76">
        <f>Shiller!I146</f>
        <v>30509.081236926533</v>
      </c>
      <c r="D76">
        <v>-2.9236104666456E-2</v>
      </c>
      <c r="E76">
        <f>Shiller!O146</f>
        <v>30.963134936985835</v>
      </c>
      <c r="F76">
        <v>0.12019116552180099</v>
      </c>
      <c r="G76">
        <f>Shiller!R146</f>
        <v>28.531018314601955</v>
      </c>
      <c r="H76">
        <v>-0.97182001729846001</v>
      </c>
    </row>
    <row r="77" spans="1:8" x14ac:dyDescent="0.25">
      <c r="A77">
        <v>2009</v>
      </c>
      <c r="B77">
        <f>Shiller!P147</f>
        <v>0.29008238650075679</v>
      </c>
      <c r="C77">
        <f>Shiller!I147</f>
        <v>29933.85467579016</v>
      </c>
      <c r="D77">
        <v>-6.4442939347767195E-2</v>
      </c>
      <c r="E77">
        <f>Shiller!O147</f>
        <v>23.815802516994559</v>
      </c>
      <c r="F77">
        <v>-0.20100294751523201</v>
      </c>
      <c r="G77">
        <f>Shiller!R147</f>
        <v>54.167400905453491</v>
      </c>
      <c r="H77">
        <v>-0.13876405956186999</v>
      </c>
    </row>
    <row r="78" spans="1:8" x14ac:dyDescent="0.25">
      <c r="A78">
        <v>2010</v>
      </c>
      <c r="B78">
        <f>Shiller!P148</f>
        <v>0.14312350749611549</v>
      </c>
      <c r="E78">
        <f>Shiller!O148</f>
        <v>23.768018780962933</v>
      </c>
      <c r="F78">
        <v>-0.22408351667342</v>
      </c>
      <c r="G78">
        <f>Shiller!R148</f>
        <v>80.882369234821056</v>
      </c>
      <c r="H78">
        <v>0.97263403126065795</v>
      </c>
    </row>
    <row r="79" spans="1:8" x14ac:dyDescent="0.25">
      <c r="A79">
        <v>2011</v>
      </c>
      <c r="B79">
        <f>Shiller!P149</f>
        <v>5.2044392665352435E-3</v>
      </c>
      <c r="E79">
        <f>Shiller!O149</f>
        <v>26.851522731784794</v>
      </c>
      <c r="F79">
        <v>0.13127233539577299</v>
      </c>
      <c r="G79">
        <f>Shiller!R149</f>
        <v>88.336734828932578</v>
      </c>
      <c r="H79">
        <v>0.56995939970763199</v>
      </c>
    </row>
    <row r="80" spans="1:8" x14ac:dyDescent="0.25">
      <c r="A80">
        <v>2012</v>
      </c>
      <c r="B80">
        <f>Shiller!P150</f>
        <v>0.14404319188542433</v>
      </c>
      <c r="E80">
        <f>Shiller!O150</f>
        <v>31.25</v>
      </c>
      <c r="F80">
        <v>0.28475509432229401</v>
      </c>
    </row>
  </sheetData>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E974"/>
  <sheetViews>
    <sheetView workbookViewId="0">
      <selection activeCell="C236" sqref="C236"/>
    </sheetView>
  </sheetViews>
  <sheetFormatPr defaultColWidth="9.140625" defaultRowHeight="15" x14ac:dyDescent="0.25"/>
  <cols>
    <col min="1" max="1" width="10.42578125" bestFit="1" customWidth="1"/>
    <col min="2" max="2" width="28.28515625" customWidth="1"/>
    <col min="3" max="3" width="29.7109375" customWidth="1"/>
    <col min="4" max="4" width="39.28515625" customWidth="1"/>
    <col min="5" max="5" width="11.28515625" customWidth="1"/>
  </cols>
  <sheetData>
    <row r="1" spans="1:4" x14ac:dyDescent="0.25">
      <c r="B1" t="s">
        <v>82</v>
      </c>
      <c r="C1" t="s">
        <v>83</v>
      </c>
      <c r="D1" t="s">
        <v>260</v>
      </c>
    </row>
    <row r="2" spans="1:4" hidden="1" x14ac:dyDescent="0.25">
      <c r="A2" s="28">
        <f>FRED!A15</f>
        <v>12420</v>
      </c>
      <c r="B2">
        <f>(FRED!B15/100+1)*(FRED!D15/FRED!D18)^4-1</f>
        <v>-2.27518025207748E-2</v>
      </c>
    </row>
    <row r="3" spans="1:4" hidden="1" x14ac:dyDescent="0.25">
      <c r="A3" s="28">
        <f>FRED!A16</f>
        <v>12451</v>
      </c>
      <c r="B3">
        <f>(FRED!B16/100+1)*(FRED!D16/FRED!D19)^4-1</f>
        <v>6.1999999999999833E-3</v>
      </c>
    </row>
    <row r="4" spans="1:4" hidden="1" x14ac:dyDescent="0.25">
      <c r="A4" s="28">
        <f>FRED!A17</f>
        <v>12479</v>
      </c>
      <c r="B4">
        <f>(FRED!B17/100+1)*(FRED!D17/FRED!D20)^4-1</f>
        <v>-2.7189099273931205E-2</v>
      </c>
    </row>
    <row r="5" spans="1:4" hidden="1" x14ac:dyDescent="0.25">
      <c r="A5" s="28">
        <f>FRED!A18</f>
        <v>12510</v>
      </c>
      <c r="B5">
        <f>(FRED!B18/100+1)*(FRED!D18/FRED!D21)^4-1</f>
        <v>-2.8062532844016386E-2</v>
      </c>
    </row>
    <row r="6" spans="1:4" hidden="1" x14ac:dyDescent="0.25">
      <c r="A6" s="28">
        <f>FRED!A19</f>
        <v>12540</v>
      </c>
      <c r="B6">
        <f>(FRED!B19/100+1)*(FRED!D19/FRED!D22)^4-1</f>
        <v>-2.7965484669562501E-2</v>
      </c>
    </row>
    <row r="7" spans="1:4" hidden="1" x14ac:dyDescent="0.25">
      <c r="A7" s="28">
        <f>FRED!A20</f>
        <v>12571</v>
      </c>
      <c r="B7">
        <f>(FRED!B20/100+1)*(FRED!D20/FRED!D23)^4-1</f>
        <v>-5.6124934078143118E-2</v>
      </c>
    </row>
    <row r="8" spans="1:4" hidden="1" x14ac:dyDescent="0.25">
      <c r="A8" s="28">
        <f>FRED!A21</f>
        <v>12601</v>
      </c>
      <c r="B8">
        <f>(FRED!B21/100+1)*(FRED!D21/FRED!D24)^4-1</f>
        <v>-2.7845987331801658E-2</v>
      </c>
    </row>
    <row r="9" spans="1:4" hidden="1" x14ac:dyDescent="0.25">
      <c r="A9" s="28">
        <f>FRED!A22</f>
        <v>12632</v>
      </c>
      <c r="B9">
        <f>(FRED!B22/100+1)*(FRED!D22/FRED!D25)^4-1</f>
        <v>-2.7457708145513848E-2</v>
      </c>
    </row>
    <row r="10" spans="1:4" hidden="1" x14ac:dyDescent="0.25">
      <c r="A10" s="28">
        <f>FRED!A23</f>
        <v>12663</v>
      </c>
      <c r="B10">
        <f>(FRED!B23/100+1)*(FRED!D23/FRED!D26)^4-1</f>
        <v>6.3279650278513122E-2</v>
      </c>
    </row>
    <row r="11" spans="1:4" hidden="1" x14ac:dyDescent="0.25">
      <c r="A11" s="28">
        <f>FRED!A24</f>
        <v>12693</v>
      </c>
      <c r="B11">
        <f>(FRED!B24/100+1)*(FRED!D24/FRED!D27)^4-1</f>
        <v>-2.646749767326706E-2</v>
      </c>
    </row>
    <row r="12" spans="1:4" hidden="1" x14ac:dyDescent="0.25">
      <c r="A12" s="28">
        <f>FRED!A25</f>
        <v>12724</v>
      </c>
      <c r="B12">
        <f>(FRED!B25/100+1)*(FRED!D25/FRED!D28)^4-1</f>
        <v>-5.47706753680679E-2</v>
      </c>
    </row>
    <row r="13" spans="1:4" hidden="1" x14ac:dyDescent="0.25">
      <c r="A13" s="28">
        <f>FRED!A26</f>
        <v>12754</v>
      </c>
      <c r="B13">
        <f>(FRED!B26/100+1)*(FRED!D26/FRED!D29)^4-1</f>
        <v>-8.2650866255730038E-2</v>
      </c>
    </row>
    <row r="14" spans="1:4" hidden="1" x14ac:dyDescent="0.25">
      <c r="A14" s="28">
        <f>FRED!A27</f>
        <v>12785</v>
      </c>
      <c r="B14">
        <f>(FRED!B27/100+1)*(FRED!D27/FRED!D30)^4-1</f>
        <v>-5.4836352971337154E-2</v>
      </c>
    </row>
    <row r="15" spans="1:4" hidden="1" x14ac:dyDescent="0.25">
      <c r="A15" s="28">
        <f>FRED!A28</f>
        <v>12816</v>
      </c>
      <c r="B15">
        <f>(FRED!B28/100+1)*(FRED!D28/FRED!D31)^4-1</f>
        <v>-2.6826443392668264E-2</v>
      </c>
    </row>
    <row r="16" spans="1:4" hidden="1" x14ac:dyDescent="0.25">
      <c r="A16" s="28">
        <f>FRED!A29</f>
        <v>12844</v>
      </c>
      <c r="B16">
        <f>(FRED!B29/100+1)*(FRED!D29/FRED!D32)^4-1</f>
        <v>1.5000000000000568E-3</v>
      </c>
    </row>
    <row r="17" spans="1:2" hidden="1" x14ac:dyDescent="0.25">
      <c r="A17" s="28">
        <f>FRED!A30</f>
        <v>12875</v>
      </c>
      <c r="B17">
        <f>(FRED!B30/100+1)*(FRED!D30/FRED!D33)^4-1</f>
        <v>3.1062592265713951E-2</v>
      </c>
    </row>
    <row r="18" spans="1:2" hidden="1" x14ac:dyDescent="0.25">
      <c r="A18" s="28">
        <f>FRED!A31</f>
        <v>12905</v>
      </c>
      <c r="B18">
        <f>(FRED!B31/100+1)*(FRED!D31/FRED!D34)^4-1</f>
        <v>3.1062592265713951E-2</v>
      </c>
    </row>
    <row r="19" spans="1:2" hidden="1" x14ac:dyDescent="0.25">
      <c r="A19" s="28">
        <f>FRED!A32</f>
        <v>12936</v>
      </c>
      <c r="B19">
        <f>(FRED!B32/100+1)*(FRED!D32/FRED!D35)^4-1</f>
        <v>1.5000000000000568E-3</v>
      </c>
    </row>
    <row r="20" spans="1:2" hidden="1" x14ac:dyDescent="0.25">
      <c r="A20" s="28">
        <f>FRED!A33</f>
        <v>12966</v>
      </c>
      <c r="B20">
        <f>(FRED!B33/100+1)*(FRED!D33/FRED!D36)^4-1</f>
        <v>1.5000000000000568E-3</v>
      </c>
    </row>
    <row r="21" spans="1:2" hidden="1" x14ac:dyDescent="0.25">
      <c r="A21" s="28">
        <f>FRED!A34</f>
        <v>12997</v>
      </c>
      <c r="B21">
        <f>(FRED!B34/100+1)*(FRED!D34/FRED!D37)^4-1</f>
        <v>-2.7117841802671405E-2</v>
      </c>
    </row>
    <row r="22" spans="1:2" hidden="1" x14ac:dyDescent="0.25">
      <c r="A22" s="28">
        <f>FRED!A35</f>
        <v>13028</v>
      </c>
      <c r="B22">
        <f>(FRED!B35/100+1)*(FRED!D35/FRED!D38)^4-1</f>
        <v>-2.672931058933381E-2</v>
      </c>
    </row>
    <row r="23" spans="1:2" hidden="1" x14ac:dyDescent="0.25">
      <c r="A23" s="28">
        <f>FRED!A36</f>
        <v>13058</v>
      </c>
      <c r="B23">
        <f>(FRED!B36/100+1)*(FRED!D36/FRED!D39)^4-1</f>
        <v>-2.672931058933381E-2</v>
      </c>
    </row>
    <row r="24" spans="1:2" hidden="1" x14ac:dyDescent="0.25">
      <c r="A24" s="28">
        <f>FRED!A37</f>
        <v>13089</v>
      </c>
      <c r="B24">
        <f>(FRED!B37/100+1)*(FRED!D37/FRED!D40)^4-1</f>
        <v>1.6000000000000458E-3</v>
      </c>
    </row>
    <row r="25" spans="1:2" hidden="1" x14ac:dyDescent="0.25">
      <c r="A25" s="28">
        <f>FRED!A38</f>
        <v>13119</v>
      </c>
      <c r="B25">
        <f>(FRED!B38/100+1)*(FRED!D38/FRED!D41)^4-1</f>
        <v>3.1062592265713951E-2</v>
      </c>
    </row>
    <row r="26" spans="1:2" hidden="1" x14ac:dyDescent="0.25">
      <c r="A26" s="28">
        <f>FRED!A39</f>
        <v>13150</v>
      </c>
      <c r="B26">
        <f>(FRED!B39/100+1)*(FRED!D39/FRED!D42)^4-1</f>
        <v>3.1577351423110578E-2</v>
      </c>
    </row>
    <row r="27" spans="1:2" hidden="1" x14ac:dyDescent="0.25">
      <c r="A27" s="28">
        <f>FRED!A40</f>
        <v>13181</v>
      </c>
      <c r="B27">
        <f>(FRED!B40/100+1)*(FRED!D40/FRED!D43)^4-1</f>
        <v>3.1577351423110578E-2</v>
      </c>
    </row>
    <row r="28" spans="1:2" hidden="1" x14ac:dyDescent="0.25">
      <c r="A28" s="28">
        <f>FRED!A41</f>
        <v>13210</v>
      </c>
      <c r="B28">
        <f>(FRED!B41/100+1)*(FRED!D41/FRED!D44)^4-1</f>
        <v>-2.672931058933381E-2</v>
      </c>
    </row>
    <row r="29" spans="1:2" hidden="1" x14ac:dyDescent="0.25">
      <c r="A29" s="28">
        <f>FRED!A42</f>
        <v>13241</v>
      </c>
      <c r="B29">
        <f>(FRED!B42/100+1)*(FRED!D42/FRED!D45)^4-1</f>
        <v>-5.4436304874917352E-2</v>
      </c>
    </row>
    <row r="30" spans="1:2" hidden="1" x14ac:dyDescent="0.25">
      <c r="A30" s="28">
        <f>FRED!A43</f>
        <v>13271</v>
      </c>
      <c r="B30">
        <f>(FRED!B43/100+1)*(FRED!D43/FRED!D46)^4-1</f>
        <v>-8.1164328087255377E-2</v>
      </c>
    </row>
    <row r="31" spans="1:2" hidden="1" x14ac:dyDescent="0.25">
      <c r="A31" s="28">
        <f>FRED!A44</f>
        <v>13302</v>
      </c>
      <c r="B31">
        <f>(FRED!B44/100+1)*(FRED!D44/FRED!D47)^4-1</f>
        <v>-5.4041847480216343E-2</v>
      </c>
    </row>
    <row r="32" spans="1:2" hidden="1" x14ac:dyDescent="0.25">
      <c r="A32" s="28">
        <f>FRED!A45</f>
        <v>13332</v>
      </c>
      <c r="B32">
        <f>(FRED!B45/100+1)*(FRED!D45/FRED!D48)^4-1</f>
        <v>-2.6809161387182145E-2</v>
      </c>
    </row>
    <row r="33" spans="1:2" hidden="1" x14ac:dyDescent="0.25">
      <c r="A33" s="28">
        <f>FRED!A46</f>
        <v>13363</v>
      </c>
      <c r="B33">
        <f>(FRED!B46/100+1)*(FRED!D46/FRED!D49)^4-1</f>
        <v>2.0000000000000018E-3</v>
      </c>
    </row>
    <row r="34" spans="1:2" hidden="1" x14ac:dyDescent="0.25">
      <c r="A34" s="28">
        <f>FRED!A47</f>
        <v>13394</v>
      </c>
      <c r="B34">
        <f>(FRED!B47/100+1)*(FRED!D47/FRED!D50)^4-1</f>
        <v>1.6000000000000458E-3</v>
      </c>
    </row>
    <row r="35" spans="1:2" hidden="1" x14ac:dyDescent="0.25">
      <c r="A35" s="28">
        <f>FRED!A48</f>
        <v>13424</v>
      </c>
      <c r="B35">
        <f>(FRED!B48/100+1)*(FRED!D48/FRED!D51)^4-1</f>
        <v>-2.680491199180568E-2</v>
      </c>
    </row>
    <row r="36" spans="1:2" hidden="1" x14ac:dyDescent="0.25">
      <c r="A36" s="28">
        <f>FRED!A49</f>
        <v>13455</v>
      </c>
      <c r="B36">
        <f>(FRED!B49/100+1)*(FRED!D49/FRED!D52)^4-1</f>
        <v>-2.6999298307197273E-2</v>
      </c>
    </row>
    <row r="37" spans="1:2" hidden="1" x14ac:dyDescent="0.25">
      <c r="A37" s="28">
        <f>FRED!A50</f>
        <v>13485</v>
      </c>
      <c r="B37">
        <f>(FRED!B50/100+1)*(FRED!D50/FRED!D53)^4-1</f>
        <v>-5.40251154577297E-2</v>
      </c>
    </row>
    <row r="38" spans="1:2" hidden="1" x14ac:dyDescent="0.25">
      <c r="A38" s="28">
        <f>FRED!A51</f>
        <v>13516</v>
      </c>
      <c r="B38">
        <f>(FRED!B51/100+1)*(FRED!D51/FRED!D54)^4-1</f>
        <v>-5.3174437521584128E-2</v>
      </c>
    </row>
    <row r="39" spans="1:2" hidden="1" x14ac:dyDescent="0.25">
      <c r="A39" s="28">
        <f>FRED!A52</f>
        <v>13547</v>
      </c>
      <c r="B39">
        <f>(FRED!B52/100+1)*(FRED!D52/FRED!D55)^4-1</f>
        <v>-7.9386294988938455E-2</v>
      </c>
    </row>
    <row r="40" spans="1:2" hidden="1" x14ac:dyDescent="0.25">
      <c r="A40" s="28">
        <f>FRED!A53</f>
        <v>13575</v>
      </c>
      <c r="B40">
        <f>(FRED!B53/100+1)*(FRED!D53/FRED!D56)^4-1</f>
        <v>-5.0815581217671268E-2</v>
      </c>
    </row>
    <row r="41" spans="1:2" hidden="1" x14ac:dyDescent="0.25">
      <c r="A41" s="28">
        <f>FRED!A54</f>
        <v>13606</v>
      </c>
      <c r="B41">
        <f>(FRED!B54/100+1)*(FRED!D54/FRED!D57)^4-1</f>
        <v>-4.8744007622203545E-2</v>
      </c>
    </row>
    <row r="42" spans="1:2" hidden="1" x14ac:dyDescent="0.25">
      <c r="A42" s="28">
        <f>FRED!A55</f>
        <v>13636</v>
      </c>
      <c r="B42">
        <f>(FRED!B55/100+1)*(FRED!D55/FRED!D58)^4-1</f>
        <v>-2.3314080929984105E-2</v>
      </c>
    </row>
    <row r="43" spans="1:2" hidden="1" x14ac:dyDescent="0.25">
      <c r="A43" s="28">
        <f>FRED!A56</f>
        <v>13667</v>
      </c>
      <c r="B43">
        <f>(FRED!B56/100+1)*(FRED!D56/FRED!D59)^4-1</f>
        <v>-5.0272096725990534E-2</v>
      </c>
    </row>
    <row r="44" spans="1:2" hidden="1" x14ac:dyDescent="0.25">
      <c r="A44" s="28">
        <f>FRED!A57</f>
        <v>13697</v>
      </c>
      <c r="B44">
        <f>(FRED!B57/100+1)*(FRED!D57/FRED!D60)^4-1</f>
        <v>-2.439299244361659E-2</v>
      </c>
    </row>
    <row r="45" spans="1:2" hidden="1" x14ac:dyDescent="0.25">
      <c r="A45" s="28">
        <f>FRED!A58</f>
        <v>13728</v>
      </c>
      <c r="B45">
        <f>(FRED!B58/100+1)*(FRED!D58/FRED!D61)^4-1</f>
        <v>2.8999999999999027E-3</v>
      </c>
    </row>
    <row r="46" spans="1:2" hidden="1" x14ac:dyDescent="0.25">
      <c r="A46" s="28">
        <f>FRED!A59</f>
        <v>13759</v>
      </c>
      <c r="B46">
        <f>(FRED!B59/100+1)*(FRED!D59/FRED!D62)^4-1</f>
        <v>5.9999560431520882E-2</v>
      </c>
    </row>
    <row r="47" spans="1:2" hidden="1" x14ac:dyDescent="0.25">
      <c r="A47" s="28">
        <f>FRED!A60</f>
        <v>13789</v>
      </c>
      <c r="B47">
        <f>(FRED!B60/100+1)*(FRED!D60/FRED!D63)^4-1</f>
        <v>0.11976210790620234</v>
      </c>
    </row>
    <row r="48" spans="1:2" hidden="1" x14ac:dyDescent="0.25">
      <c r="A48" s="28">
        <f>FRED!A61</f>
        <v>13820</v>
      </c>
      <c r="B48">
        <f>(FRED!B61/100+1)*(FRED!D61/FRED!D64)^4-1</f>
        <v>0.11940243574690679</v>
      </c>
    </row>
    <row r="49" spans="1:2" hidden="1" x14ac:dyDescent="0.25">
      <c r="A49" s="28">
        <f>FRED!A62</f>
        <v>13850</v>
      </c>
      <c r="B49">
        <f>(FRED!B62/100+1)*(FRED!D62/FRED!D65)^4-1</f>
        <v>8.9057923581480791E-2</v>
      </c>
    </row>
    <row r="50" spans="1:2" hidden="1" x14ac:dyDescent="0.25">
      <c r="A50" s="28">
        <f>FRED!A63</f>
        <v>13881</v>
      </c>
      <c r="B50">
        <f>(FRED!B63/100+1)*(FRED!D63/FRED!D66)^4-1</f>
        <v>9.9999999999988987E-4</v>
      </c>
    </row>
    <row r="51" spans="1:2" hidden="1" x14ac:dyDescent="0.25">
      <c r="A51" s="28">
        <f>FRED!A64</f>
        <v>13912</v>
      </c>
      <c r="B51">
        <f>(FRED!B64/100+1)*(FRED!D64/FRED!D67)^4-1</f>
        <v>7.9999999999991189E-4</v>
      </c>
    </row>
    <row r="52" spans="1:2" hidden="1" x14ac:dyDescent="0.25">
      <c r="A52" s="28">
        <f>FRED!A65</f>
        <v>13940</v>
      </c>
      <c r="B52">
        <f>(FRED!B65/100+1)*(FRED!D65/FRED!D68)^4-1</f>
        <v>7.9999999999991189E-4</v>
      </c>
    </row>
    <row r="53" spans="1:2" hidden="1" x14ac:dyDescent="0.25">
      <c r="A53" s="28">
        <f>FRED!A66</f>
        <v>13971</v>
      </c>
      <c r="B53">
        <f>(FRED!B66/100+1)*(FRED!D66/FRED!D69)^4-1</f>
        <v>2.9597824288053021E-2</v>
      </c>
    </row>
    <row r="54" spans="1:2" hidden="1" x14ac:dyDescent="0.25">
      <c r="A54" s="28">
        <f>FRED!A67</f>
        <v>14001</v>
      </c>
      <c r="B54">
        <f>(FRED!B67/100+1)*(FRED!D67/FRED!D70)^4-1</f>
        <v>4.9999999999994493E-4</v>
      </c>
    </row>
    <row r="55" spans="1:2" hidden="1" x14ac:dyDescent="0.25">
      <c r="A55" s="28">
        <f>FRED!A68</f>
        <v>14032</v>
      </c>
      <c r="B55">
        <f>(FRED!B68/100+1)*(FRED!D68/FRED!D71)^4-1</f>
        <v>4.9999999999994493E-4</v>
      </c>
    </row>
    <row r="56" spans="1:2" hidden="1" x14ac:dyDescent="0.25">
      <c r="A56" s="28">
        <f>FRED!A69</f>
        <v>14062</v>
      </c>
      <c r="B56">
        <f>(FRED!B69/100+1)*(FRED!D69/FRED!D72)^4-1</f>
        <v>2.9599226657381905E-2</v>
      </c>
    </row>
    <row r="57" spans="1:2" hidden="1" x14ac:dyDescent="0.25">
      <c r="A57" s="28">
        <f>FRED!A70</f>
        <v>14093</v>
      </c>
      <c r="B57">
        <f>(FRED!B70/100+1)*(FRED!D70/FRED!D73)^4-1</f>
        <v>2.949633875624702E-2</v>
      </c>
    </row>
    <row r="58" spans="1:2" hidden="1" x14ac:dyDescent="0.25">
      <c r="A58" s="28">
        <f>FRED!A71</f>
        <v>14124</v>
      </c>
      <c r="B58">
        <f>(FRED!B71/100+1)*(FRED!D71/FRED!D74)^4-1</f>
        <v>2.9702114558517012E-2</v>
      </c>
    </row>
    <row r="59" spans="1:2" hidden="1" x14ac:dyDescent="0.25">
      <c r="A59" s="28">
        <f>FRED!A72</f>
        <v>14154</v>
      </c>
      <c r="B59">
        <f>(FRED!B72/100+1)*(FRED!D72/FRED!D75)^4-1</f>
        <v>4.9999999999994493E-4</v>
      </c>
    </row>
    <row r="60" spans="1:2" hidden="1" x14ac:dyDescent="0.25">
      <c r="A60" s="28">
        <f>FRED!A73</f>
        <v>14185</v>
      </c>
      <c r="B60">
        <f>(FRED!B73/100+1)*(FRED!D73/FRED!D76)^4-1</f>
        <v>2.9500649048551653E-2</v>
      </c>
    </row>
    <row r="61" spans="1:2" hidden="1" x14ac:dyDescent="0.25">
      <c r="A61" s="28">
        <f>FRED!A74</f>
        <v>14215</v>
      </c>
      <c r="B61">
        <f>(FRED!B74/100+1)*(FRED!D74/FRED!D77)^4-1</f>
        <v>2.9397740147207418E-2</v>
      </c>
    </row>
    <row r="62" spans="1:2" hidden="1" x14ac:dyDescent="0.25">
      <c r="A62" s="28">
        <f>FRED!A75</f>
        <v>14246</v>
      </c>
      <c r="B62">
        <f>(FRED!B75/100+1)*(FRED!D75/FRED!D78)^4-1</f>
        <v>5.9561247323821398E-2</v>
      </c>
    </row>
    <row r="63" spans="1:2" hidden="1" x14ac:dyDescent="0.25">
      <c r="A63" s="28">
        <f>FRED!A76</f>
        <v>14277</v>
      </c>
      <c r="B63">
        <f>(FRED!B76/100+1)*(FRED!D76/FRED!D79)^4-1</f>
        <v>2.9610882520932025E-2</v>
      </c>
    </row>
    <row r="64" spans="1:2" hidden="1" x14ac:dyDescent="0.25">
      <c r="A64" s="28">
        <f>FRED!A77</f>
        <v>14305</v>
      </c>
      <c r="B64">
        <f>(FRED!B77/100+1)*(FRED!D77/FRED!D80)^4-1</f>
        <v>2.9610882520932025E-2</v>
      </c>
    </row>
    <row r="65" spans="1:2" hidden="1" x14ac:dyDescent="0.25">
      <c r="A65" s="28">
        <f>FRED!A78</f>
        <v>14336</v>
      </c>
      <c r="B65">
        <f>(FRED!B78/100+1)*(FRED!D78/FRED!D81)^4-1</f>
        <v>2.9999999999996696E-4</v>
      </c>
    </row>
    <row r="66" spans="1:2" hidden="1" x14ac:dyDescent="0.25">
      <c r="A66" s="28">
        <f>FRED!A79</f>
        <v>14366</v>
      </c>
      <c r="B66">
        <f>(FRED!B79/100+1)*(FRED!D79/FRED!D82)^4-1</f>
        <v>2.9999999999996696E-4</v>
      </c>
    </row>
    <row r="67" spans="1:2" hidden="1" x14ac:dyDescent="0.25">
      <c r="A67" s="28">
        <f>FRED!A80</f>
        <v>14397</v>
      </c>
      <c r="B67">
        <f>(FRED!B80/100+1)*(FRED!D80/FRED!D83)^4-1</f>
        <v>-8.2153272560234747E-2</v>
      </c>
    </row>
    <row r="68" spans="1:2" hidden="1" x14ac:dyDescent="0.25">
      <c r="A68" s="28">
        <f>FRED!A81</f>
        <v>14427</v>
      </c>
      <c r="B68">
        <f>(FRED!B81/100+1)*(FRED!D81/FRED!D84)^4-1</f>
        <v>-5.5552359500208093E-2</v>
      </c>
    </row>
    <row r="69" spans="1:2" hidden="1" x14ac:dyDescent="0.25">
      <c r="A69" s="28">
        <f>FRED!A82</f>
        <v>14458</v>
      </c>
      <c r="B69">
        <f>(FRED!B82/100+1)*(FRED!D82/FRED!D85)^4-1</f>
        <v>-5.5457952498958574E-2</v>
      </c>
    </row>
    <row r="70" spans="1:2" hidden="1" x14ac:dyDescent="0.25">
      <c r="A70" s="28">
        <f>FRED!A83</f>
        <v>14489</v>
      </c>
      <c r="B70">
        <f>(FRED!B83/100+1)*(FRED!D83/FRED!D86)^4-1</f>
        <v>3.0319441965326765E-2</v>
      </c>
    </row>
    <row r="71" spans="1:2" hidden="1" x14ac:dyDescent="0.25">
      <c r="A71" s="28">
        <f>FRED!A84</f>
        <v>14519</v>
      </c>
      <c r="B71">
        <f>(FRED!B84/100+1)*(FRED!D84/FRED!D87)^4-1</f>
        <v>2.9603557949896109E-2</v>
      </c>
    </row>
    <row r="72" spans="1:2" hidden="1" x14ac:dyDescent="0.25">
      <c r="A72" s="28">
        <f>FRED!A85</f>
        <v>14550</v>
      </c>
      <c r="B72">
        <f>(FRED!B85/100+1)*(FRED!D85/FRED!D88)^4-1</f>
        <v>4.9999999999994493E-4</v>
      </c>
    </row>
    <row r="73" spans="1:2" hidden="1" x14ac:dyDescent="0.25">
      <c r="A73" s="28">
        <f>FRED!A86</f>
        <v>14580</v>
      </c>
      <c r="B73">
        <f>(FRED!B86/100+1)*(FRED!D86/FRED!D89)^4-1</f>
        <v>3.9999999999995595E-4</v>
      </c>
    </row>
    <row r="74" spans="1:2" hidden="1" x14ac:dyDescent="0.25">
      <c r="A74" s="28">
        <f>FRED!A87</f>
        <v>14611</v>
      </c>
      <c r="B74">
        <f>(FRED!B87/100+1)*(FRED!D87/FRED!D90)^4-1</f>
        <v>-2.8169587921438755E-2</v>
      </c>
    </row>
    <row r="75" spans="1:2" hidden="1" x14ac:dyDescent="0.25">
      <c r="A75" s="28">
        <f>FRED!A88</f>
        <v>14642</v>
      </c>
      <c r="B75">
        <f>(FRED!B88/100+1)*(FRED!D88/FRED!D91)^4-1</f>
        <v>1.9999999999997797E-4</v>
      </c>
    </row>
    <row r="76" spans="1:2" hidden="1" x14ac:dyDescent="0.25">
      <c r="A76" s="28">
        <f>FRED!A89</f>
        <v>14671</v>
      </c>
      <c r="B76">
        <f>(FRED!B89/100+1)*(FRED!D89/FRED!D92)^4-1</f>
        <v>-2.7874036726459717E-2</v>
      </c>
    </row>
    <row r="77" spans="1:2" hidden="1" x14ac:dyDescent="0.25">
      <c r="A77" s="28">
        <f>FRED!A90</f>
        <v>14702</v>
      </c>
      <c r="B77">
        <f>(FRED!B90/100+1)*(FRED!D90/FRED!D93)^4-1</f>
        <v>1.9999999999997797E-4</v>
      </c>
    </row>
    <row r="78" spans="1:2" hidden="1" x14ac:dyDescent="0.25">
      <c r="A78" s="28">
        <f>FRED!A91</f>
        <v>14732</v>
      </c>
      <c r="B78">
        <f>(FRED!B91/100+1)*(FRED!D91/FRED!D94)^4-1</f>
        <v>5.9999999999993392E-4</v>
      </c>
    </row>
    <row r="79" spans="1:2" hidden="1" x14ac:dyDescent="0.25">
      <c r="A79" s="28">
        <f>FRED!A92</f>
        <v>14763</v>
      </c>
      <c r="B79">
        <f>(FRED!B92/100+1)*(FRED!D92/FRED!D95)^4-1</f>
        <v>2.9907890360786782E-2</v>
      </c>
    </row>
    <row r="80" spans="1:2" hidden="1" x14ac:dyDescent="0.25">
      <c r="A80" s="28">
        <f>FRED!A93</f>
        <v>14793</v>
      </c>
      <c r="B80">
        <f>(FRED!B93/100+1)*(FRED!D93/FRED!D96)^4-1</f>
        <v>4.9999999999994493E-4</v>
      </c>
    </row>
    <row r="81" spans="1:2" hidden="1" x14ac:dyDescent="0.25">
      <c r="A81" s="28">
        <f>FRED!A94</f>
        <v>14824</v>
      </c>
      <c r="B81">
        <f>(FRED!B94/100+1)*(FRED!D94/FRED!D97)^4-1</f>
        <v>3.9999999999995595E-4</v>
      </c>
    </row>
    <row r="82" spans="1:2" hidden="1" x14ac:dyDescent="0.25">
      <c r="A82" s="28">
        <f>FRED!A95</f>
        <v>14855</v>
      </c>
      <c r="B82">
        <f>(FRED!B95/100+1)*(FRED!D95/FRED!D98)^4-1</f>
        <v>-2.7582457253372272E-2</v>
      </c>
    </row>
    <row r="83" spans="1:2" hidden="1" x14ac:dyDescent="0.25">
      <c r="A83" s="28">
        <f>FRED!A96</f>
        <v>14885</v>
      </c>
      <c r="B83">
        <f>(FRED!B96/100+1)*(FRED!D96/FRED!D99)^4-1</f>
        <v>-2.7874036726459717E-2</v>
      </c>
    </row>
    <row r="84" spans="1:2" hidden="1" x14ac:dyDescent="0.25">
      <c r="A84" s="28">
        <f>FRED!A97</f>
        <v>14916</v>
      </c>
      <c r="B84">
        <f>(FRED!B97/100+1)*(FRED!D97/FRED!D100)^4-1</f>
        <v>-2.7874036726459717E-2</v>
      </c>
    </row>
    <row r="85" spans="1:2" hidden="1" x14ac:dyDescent="0.25">
      <c r="A85" s="28">
        <f>FRED!A98</f>
        <v>14946</v>
      </c>
      <c r="B85">
        <f>(FRED!B98/100+1)*(FRED!D98/FRED!D101)^4-1</f>
        <v>-2.7678423182138201E-2</v>
      </c>
    </row>
    <row r="86" spans="1:2" hidden="1" x14ac:dyDescent="0.25">
      <c r="A86" s="28">
        <f>FRED!A99</f>
        <v>14977</v>
      </c>
      <c r="B86">
        <f>(FRED!B99/100+1)*(FRED!D99/FRED!D102)^4-1</f>
        <v>-5.4592265557640518E-2</v>
      </c>
    </row>
    <row r="87" spans="1:2" hidden="1" x14ac:dyDescent="0.25">
      <c r="A87" s="28">
        <f>FRED!A100</f>
        <v>15008</v>
      </c>
      <c r="B87">
        <f>(FRED!B100/100+1)*(FRED!D100/FRED!D103)^4-1</f>
        <v>-8.0397453326943702E-2</v>
      </c>
    </row>
    <row r="88" spans="1:2" hidden="1" x14ac:dyDescent="0.25">
      <c r="A88" s="28">
        <f>FRED!A101</f>
        <v>15036</v>
      </c>
      <c r="B88">
        <f>(FRED!B101/100+1)*(FRED!D101/FRED!D104)^4-1</f>
        <v>-0.12831113180117037</v>
      </c>
    </row>
    <row r="89" spans="1:2" hidden="1" x14ac:dyDescent="0.25">
      <c r="A89" s="28">
        <f>FRED!A102</f>
        <v>15067</v>
      </c>
      <c r="B89">
        <f>(FRED!B102/100+1)*(FRED!D102/FRED!D105)^4-1</f>
        <v>-0.10358546806111724</v>
      </c>
    </row>
    <row r="90" spans="1:2" hidden="1" x14ac:dyDescent="0.25">
      <c r="A90" s="28">
        <f>FRED!A103</f>
        <v>15097</v>
      </c>
      <c r="B90">
        <f>(FRED!B103/100+1)*(FRED!D103/FRED!D106)^4-1</f>
        <v>-0.12666200230264513</v>
      </c>
    </row>
    <row r="91" spans="1:2" hidden="1" x14ac:dyDescent="0.25">
      <c r="A91" s="28">
        <f>FRED!A104</f>
        <v>15128</v>
      </c>
      <c r="B91">
        <f>(FRED!B104/100+1)*(FRED!D104/FRED!D107)^4-1</f>
        <v>-0.10074597419519604</v>
      </c>
    </row>
    <row r="92" spans="1:2" hidden="1" x14ac:dyDescent="0.25">
      <c r="A92" s="28">
        <f>FRED!A105</f>
        <v>15158</v>
      </c>
      <c r="B92">
        <f>(FRED!B105/100+1)*(FRED!D105/FRED!D108)^4-1</f>
        <v>-0.1468518435446341</v>
      </c>
    </row>
    <row r="93" spans="1:2" hidden="1" x14ac:dyDescent="0.25">
      <c r="A93" s="28">
        <f>FRED!A106</f>
        <v>15189</v>
      </c>
      <c r="B93">
        <f>(FRED!B106/100+1)*(FRED!D106/FRED!D109)^4-1</f>
        <v>-0.12254186145428347</v>
      </c>
    </row>
    <row r="94" spans="1:2" hidden="1" x14ac:dyDescent="0.25">
      <c r="A94" s="28">
        <f>FRED!A107</f>
        <v>15220</v>
      </c>
      <c r="B94">
        <f>(FRED!B107/100+1)*(FRED!D107/FRED!D110)^4-1</f>
        <v>-9.8397569127719131E-2</v>
      </c>
    </row>
    <row r="95" spans="1:2" hidden="1" x14ac:dyDescent="0.25">
      <c r="A95" s="28">
        <f>FRED!A108</f>
        <v>15250</v>
      </c>
      <c r="B95">
        <f>(FRED!B108/100+1)*(FRED!D108/FRED!D111)^4-1</f>
        <v>-9.7270150740404016E-2</v>
      </c>
    </row>
    <row r="96" spans="1:2" hidden="1" x14ac:dyDescent="0.25">
      <c r="A96" s="28">
        <f>FRED!A109</f>
        <v>15281</v>
      </c>
      <c r="B96">
        <f>(FRED!B109/100+1)*(FRED!D109/FRED!D112)^4-1</f>
        <v>-9.4957735394696874E-2</v>
      </c>
    </row>
    <row r="97" spans="1:2" hidden="1" x14ac:dyDescent="0.25">
      <c r="A97" s="28">
        <f>FRED!A110</f>
        <v>15311</v>
      </c>
      <c r="B97">
        <f>(FRED!B110/100+1)*(FRED!D110/FRED!D113)^4-1</f>
        <v>-0.11635530538558958</v>
      </c>
    </row>
    <row r="98" spans="1:2" hidden="1" x14ac:dyDescent="0.25">
      <c r="A98" s="28">
        <f>FRED!A111</f>
        <v>15342</v>
      </c>
      <c r="B98">
        <f>(FRED!B111/100+1)*(FRED!D111/FRED!D114)^4-1</f>
        <v>-9.3294770743863831E-2</v>
      </c>
    </row>
    <row r="99" spans="1:2" hidden="1" x14ac:dyDescent="0.25">
      <c r="A99" s="28">
        <f>FRED!A112</f>
        <v>15373</v>
      </c>
      <c r="B99">
        <f>(FRED!B112/100+1)*(FRED!D112/FRED!D115)^4-1</f>
        <v>-0.11496119804696125</v>
      </c>
    </row>
    <row r="100" spans="1:2" hidden="1" x14ac:dyDescent="0.25">
      <c r="A100" s="28">
        <f>FRED!A113</f>
        <v>15401</v>
      </c>
      <c r="B100">
        <f>(FRED!B113/100+1)*(FRED!D113/FRED!D116)^4-1</f>
        <v>-6.9291041320389546E-2</v>
      </c>
    </row>
    <row r="101" spans="1:2" hidden="1" x14ac:dyDescent="0.25">
      <c r="A101" s="28">
        <f>FRED!A114</f>
        <v>15432</v>
      </c>
      <c r="B101">
        <f>(FRED!B114/100+1)*(FRED!D114/FRED!D117)^4-1</f>
        <v>-6.8215170384631652E-2</v>
      </c>
    </row>
    <row r="102" spans="1:2" hidden="1" x14ac:dyDescent="0.25">
      <c r="A102" s="28">
        <f>FRED!A115</f>
        <v>15462</v>
      </c>
      <c r="B102">
        <f>(FRED!B115/100+1)*(FRED!D115/FRED!D118)^4-1</f>
        <v>-4.4086566284668116E-2</v>
      </c>
    </row>
    <row r="103" spans="1:2" hidden="1" x14ac:dyDescent="0.25">
      <c r="A103" s="28">
        <f>FRED!A116</f>
        <v>15493</v>
      </c>
      <c r="B103">
        <f>(FRED!B116/100+1)*(FRED!D116/FRED!D119)^4-1</f>
        <v>-4.4086566284668116E-2</v>
      </c>
    </row>
    <row r="104" spans="1:2" hidden="1" x14ac:dyDescent="0.25">
      <c r="A104" s="28">
        <f>FRED!A117</f>
        <v>15523</v>
      </c>
      <c r="B104">
        <f>(FRED!B117/100+1)*(FRED!D117/FRED!D120)^4-1</f>
        <v>-6.6408908482353257E-2</v>
      </c>
    </row>
    <row r="105" spans="1:2" hidden="1" x14ac:dyDescent="0.25">
      <c r="A105" s="28">
        <f>FRED!A118</f>
        <v>15554</v>
      </c>
      <c r="B105">
        <f>(FRED!B118/100+1)*(FRED!D118/FRED!D121)^4-1</f>
        <v>-6.6002225736835007E-2</v>
      </c>
    </row>
    <row r="106" spans="1:2" hidden="1" x14ac:dyDescent="0.25">
      <c r="A106" s="28">
        <f>FRED!A119</f>
        <v>15585</v>
      </c>
      <c r="B106">
        <f>(FRED!B119/100+1)*(FRED!D119/FRED!D122)^4-1</f>
        <v>-8.7913243646244532E-2</v>
      </c>
    </row>
    <row r="107" spans="1:2" hidden="1" x14ac:dyDescent="0.25">
      <c r="A107" s="28">
        <f>FRED!A120</f>
        <v>15615</v>
      </c>
      <c r="B107">
        <f>(FRED!B120/100+1)*(FRED!D120/FRED!D123)^4-1</f>
        <v>-4.2880295028388193E-2</v>
      </c>
    </row>
    <row r="108" spans="1:2" hidden="1" x14ac:dyDescent="0.25">
      <c r="A108" s="28">
        <f>FRED!A121</f>
        <v>15646</v>
      </c>
      <c r="B108">
        <f>(FRED!B121/100+1)*(FRED!D121/FRED!D124)^4-1</f>
        <v>-1.9748535535662137E-2</v>
      </c>
    </row>
    <row r="109" spans="1:2" hidden="1" x14ac:dyDescent="0.25">
      <c r="A109" s="28">
        <f>FRED!A122</f>
        <v>15676</v>
      </c>
      <c r="B109">
        <f>(FRED!B122/100+1)*(FRED!D122/FRED!D125)^4-1</f>
        <v>-6.442152327787054E-2</v>
      </c>
    </row>
    <row r="110" spans="1:2" hidden="1" x14ac:dyDescent="0.25">
      <c r="A110" s="28">
        <f>FRED!A123</f>
        <v>15707</v>
      </c>
      <c r="B110">
        <f>(FRED!B123/100+1)*(FRED!D123/FRED!D126)^4-1</f>
        <v>-0.106700652691892</v>
      </c>
    </row>
    <row r="111" spans="1:2" hidden="1" x14ac:dyDescent="0.25">
      <c r="A111" s="28">
        <f>FRED!A124</f>
        <v>15738</v>
      </c>
      <c r="B111">
        <f>(FRED!B124/100+1)*(FRED!D124/FRED!D127)^4-1</f>
        <v>-0.12694457550441995</v>
      </c>
    </row>
    <row r="112" spans="1:2" hidden="1" x14ac:dyDescent="0.25">
      <c r="A112" s="28">
        <f>FRED!A125</f>
        <v>15766</v>
      </c>
      <c r="B112">
        <f>(FRED!B125/100+1)*(FRED!D125/FRED!D128)^4-1</f>
        <v>-6.328217577310824E-2</v>
      </c>
    </row>
    <row r="113" spans="1:2" hidden="1" x14ac:dyDescent="0.25">
      <c r="A113" s="28">
        <f>FRED!A126</f>
        <v>15797</v>
      </c>
      <c r="B113">
        <f>(FRED!B126/100+1)*(FRED!D126/FRED!D129)^4-1</f>
        <v>3.8000000000000256E-3</v>
      </c>
    </row>
    <row r="114" spans="1:2" hidden="1" x14ac:dyDescent="0.25">
      <c r="A114" s="28">
        <f>FRED!A127</f>
        <v>15827</v>
      </c>
      <c r="B114">
        <f>(FRED!B127/100+1)*(FRED!D127/FRED!D130)^4-1</f>
        <v>5.1029663891825727E-2</v>
      </c>
    </row>
    <row r="115" spans="1:2" hidden="1" x14ac:dyDescent="0.25">
      <c r="A115" s="28">
        <f>FRED!A128</f>
        <v>15858</v>
      </c>
      <c r="B115">
        <f>(FRED!B128/100+1)*(FRED!D128/FRED!D131)^4-1</f>
        <v>2.7075555192794587E-2</v>
      </c>
    </row>
    <row r="116" spans="1:2" hidden="1" x14ac:dyDescent="0.25">
      <c r="A116" s="28">
        <f>FRED!A129</f>
        <v>15888</v>
      </c>
      <c r="B116">
        <f>(FRED!B129/100+1)*(FRED!D129/FRED!D132)^4-1</f>
        <v>3.8000000000000256E-3</v>
      </c>
    </row>
    <row r="117" spans="1:2" hidden="1" x14ac:dyDescent="0.25">
      <c r="A117" s="28">
        <f>FRED!A130</f>
        <v>15919</v>
      </c>
      <c r="B117">
        <f>(FRED!B130/100+1)*(FRED!D130/FRED!D133)^4-1</f>
        <v>-1.9077693311767563E-2</v>
      </c>
    </row>
    <row r="118" spans="1:2" hidden="1" x14ac:dyDescent="0.25">
      <c r="A118" s="28">
        <f>FRED!A131</f>
        <v>15950</v>
      </c>
      <c r="B118">
        <f>(FRED!B131/100+1)*(FRED!D131/FRED!D134)^4-1</f>
        <v>3.8000000000000256E-3</v>
      </c>
    </row>
    <row r="119" spans="1:2" hidden="1" x14ac:dyDescent="0.25">
      <c r="A119" s="28">
        <f>FRED!A132</f>
        <v>15980</v>
      </c>
      <c r="B119">
        <f>(FRED!B132/100+1)*(FRED!D132/FRED!D135)^4-1</f>
        <v>3.8000000000000256E-3</v>
      </c>
    </row>
    <row r="120" spans="1:2" hidden="1" x14ac:dyDescent="0.25">
      <c r="A120" s="28">
        <f>FRED!A133</f>
        <v>16011</v>
      </c>
      <c r="B120">
        <f>(FRED!B133/100+1)*(FRED!D133/FRED!D136)^4-1</f>
        <v>3.8000000000000256E-3</v>
      </c>
    </row>
    <row r="121" spans="1:2" hidden="1" x14ac:dyDescent="0.25">
      <c r="A121" s="28">
        <f>FRED!A134</f>
        <v>16041</v>
      </c>
      <c r="B121">
        <f>(FRED!B134/100+1)*(FRED!D134/FRED!D137)^4-1</f>
        <v>3.8000000000000256E-3</v>
      </c>
    </row>
    <row r="122" spans="1:2" hidden="1" x14ac:dyDescent="0.25">
      <c r="A122" s="28">
        <f>FRED!A135</f>
        <v>16072</v>
      </c>
      <c r="B122">
        <f>(FRED!B135/100+1)*(FRED!D135/FRED!D138)^4-1</f>
        <v>-1.8948085264420045E-2</v>
      </c>
    </row>
    <row r="123" spans="1:2" hidden="1" x14ac:dyDescent="0.25">
      <c r="A123" s="28">
        <f>FRED!A136</f>
        <v>16103</v>
      </c>
      <c r="B123">
        <f>(FRED!B136/100+1)*(FRED!D136/FRED!D139)^4-1</f>
        <v>-1.8948085264420045E-2</v>
      </c>
    </row>
    <row r="124" spans="1:2" hidden="1" x14ac:dyDescent="0.25">
      <c r="A124" s="28">
        <f>FRED!A137</f>
        <v>16132</v>
      </c>
      <c r="B124">
        <f>(FRED!B137/100+1)*(FRED!D137/FRED!D140)^4-1</f>
        <v>-4.1055410337009213E-2</v>
      </c>
    </row>
    <row r="125" spans="1:2" hidden="1" x14ac:dyDescent="0.25">
      <c r="A125" s="28">
        <f>FRED!A138</f>
        <v>16163</v>
      </c>
      <c r="B125">
        <f>(FRED!B138/100+1)*(FRED!D138/FRED!D141)^4-1</f>
        <v>-4.08062933804616E-2</v>
      </c>
    </row>
    <row r="126" spans="1:2" hidden="1" x14ac:dyDescent="0.25">
      <c r="A126" s="28">
        <f>FRED!A139</f>
        <v>16193</v>
      </c>
      <c r="B126">
        <f>(FRED!B139/100+1)*(FRED!D139/FRED!D142)^4-1</f>
        <v>-4.08062933804616E-2</v>
      </c>
    </row>
    <row r="127" spans="1:2" hidden="1" x14ac:dyDescent="0.25">
      <c r="A127" s="28">
        <f>FRED!A140</f>
        <v>16224</v>
      </c>
      <c r="B127">
        <f>(FRED!B140/100+1)*(FRED!D140/FRED!D143)^4-1</f>
        <v>-1.8693225213225473E-2</v>
      </c>
    </row>
    <row r="128" spans="1:2" hidden="1" x14ac:dyDescent="0.25">
      <c r="A128" s="28">
        <f>FRED!A141</f>
        <v>16254</v>
      </c>
      <c r="B128">
        <f>(FRED!B141/100+1)*(FRED!D141/FRED!D144)^4-1</f>
        <v>3.8000000000000256E-3</v>
      </c>
    </row>
    <row r="129" spans="1:2" hidden="1" x14ac:dyDescent="0.25">
      <c r="A129" s="28">
        <f>FRED!A142</f>
        <v>16285</v>
      </c>
      <c r="B129">
        <f>(FRED!B142/100+1)*(FRED!D142/FRED!D145)^4-1</f>
        <v>3.8000000000000256E-3</v>
      </c>
    </row>
    <row r="130" spans="1:2" hidden="1" x14ac:dyDescent="0.25">
      <c r="A130" s="28">
        <f>FRED!A143</f>
        <v>16316</v>
      </c>
      <c r="B130">
        <f>(FRED!B143/100+1)*(FRED!D143/FRED!D146)^4-1</f>
        <v>-1.8567924681914594E-2</v>
      </c>
    </row>
    <row r="131" spans="1:2" hidden="1" x14ac:dyDescent="0.25">
      <c r="A131" s="28">
        <f>FRED!A144</f>
        <v>16346</v>
      </c>
      <c r="B131">
        <f>(FRED!B144/100+1)*(FRED!D144/FRED!D147)^4-1</f>
        <v>-1.8567924681914594E-2</v>
      </c>
    </row>
    <row r="132" spans="1:2" hidden="1" x14ac:dyDescent="0.25">
      <c r="A132" s="28">
        <f>FRED!A145</f>
        <v>16377</v>
      </c>
      <c r="B132">
        <f>(FRED!B145/100+1)*(FRED!D145/FRED!D148)^4-1</f>
        <v>-1.8567924681914594E-2</v>
      </c>
    </row>
    <row r="133" spans="1:2" hidden="1" x14ac:dyDescent="0.25">
      <c r="A133" s="28">
        <f>FRED!A146</f>
        <v>16407</v>
      </c>
      <c r="B133">
        <f>(FRED!B146/100+1)*(FRED!D146/FRED!D149)^4-1</f>
        <v>3.8000000000000256E-3</v>
      </c>
    </row>
    <row r="134" spans="1:2" hidden="1" x14ac:dyDescent="0.25">
      <c r="A134" s="28">
        <f>FRED!A147</f>
        <v>16438</v>
      </c>
      <c r="B134">
        <f>(FRED!B147/100+1)*(FRED!D147/FRED!D150)^4-1</f>
        <v>3.8000000000000256E-3</v>
      </c>
    </row>
    <row r="135" spans="1:2" hidden="1" x14ac:dyDescent="0.25">
      <c r="A135" s="28">
        <f>FRED!A148</f>
        <v>16469</v>
      </c>
      <c r="B135">
        <f>(FRED!B148/100+1)*(FRED!D148/FRED!D151)^4-1</f>
        <v>-1.8444012357800466E-2</v>
      </c>
    </row>
    <row r="136" spans="1:2" hidden="1" x14ac:dyDescent="0.25">
      <c r="A136" s="28">
        <f>FRED!A149</f>
        <v>16497</v>
      </c>
      <c r="B136">
        <f>(FRED!B149/100+1)*(FRED!D149/FRED!D152)^4-1</f>
        <v>-6.1113918092820074E-2</v>
      </c>
    </row>
    <row r="137" spans="1:2" hidden="1" x14ac:dyDescent="0.25">
      <c r="A137" s="28">
        <f>FRED!A150</f>
        <v>16528</v>
      </c>
      <c r="B137">
        <f>(FRED!B150/100+1)*(FRED!D150/FRED!D153)^4-1</f>
        <v>-6.1113918092820074E-2</v>
      </c>
    </row>
    <row r="138" spans="1:2" hidden="1" x14ac:dyDescent="0.25">
      <c r="A138" s="28">
        <f>FRED!A151</f>
        <v>16558</v>
      </c>
      <c r="B138">
        <f>(FRED!B151/100+1)*(FRED!D151/FRED!D154)^4-1</f>
        <v>-3.9836890728667917E-2</v>
      </c>
    </row>
    <row r="139" spans="1:2" hidden="1" x14ac:dyDescent="0.25">
      <c r="A139" s="28">
        <f>FRED!A152</f>
        <v>16589</v>
      </c>
      <c r="B139">
        <f>(FRED!B152/100+1)*(FRED!D152/FRED!D155)^4-1</f>
        <v>3.8000000000000256E-3</v>
      </c>
    </row>
    <row r="140" spans="1:2" hidden="1" x14ac:dyDescent="0.25">
      <c r="A140" s="28">
        <f>FRED!A153</f>
        <v>16619</v>
      </c>
      <c r="B140">
        <f>(FRED!B153/100+1)*(FRED!D153/FRED!D156)^4-1</f>
        <v>3.8000000000000256E-3</v>
      </c>
    </row>
    <row r="141" spans="1:2" hidden="1" x14ac:dyDescent="0.25">
      <c r="A141" s="28">
        <f>FRED!A154</f>
        <v>16650</v>
      </c>
      <c r="B141">
        <f>(FRED!B154/100+1)*(FRED!D154/FRED!D157)^4-1</f>
        <v>3.8000000000000256E-3</v>
      </c>
    </row>
    <row r="142" spans="1:2" hidden="1" x14ac:dyDescent="0.25">
      <c r="A142" s="28">
        <f>FRED!A155</f>
        <v>16681</v>
      </c>
      <c r="B142">
        <f>(FRED!B155/100+1)*(FRED!D155/FRED!D158)^4-1</f>
        <v>-1.8080377709036588E-2</v>
      </c>
    </row>
    <row r="143" spans="1:2" hidden="1" x14ac:dyDescent="0.25">
      <c r="A143" s="28">
        <f>FRED!A156</f>
        <v>16711</v>
      </c>
      <c r="B143">
        <f>(FRED!B156/100+1)*(FRED!D156/FRED!D159)^4-1</f>
        <v>-1.8080377709036588E-2</v>
      </c>
    </row>
    <row r="144" spans="1:2" hidden="1" x14ac:dyDescent="0.25">
      <c r="A144" s="28">
        <f>FRED!A157</f>
        <v>16742</v>
      </c>
      <c r="B144">
        <f>(FRED!B157/100+1)*(FRED!D157/FRED!D160)^4-1</f>
        <v>3.8000000000000256E-3</v>
      </c>
    </row>
    <row r="145" spans="1:2" hidden="1" x14ac:dyDescent="0.25">
      <c r="A145" s="28">
        <f>FRED!A158</f>
        <v>16772</v>
      </c>
      <c r="B145">
        <f>(FRED!B158/100+1)*(FRED!D158/FRED!D161)^4-1</f>
        <v>-1.796179375345941E-2</v>
      </c>
    </row>
    <row r="146" spans="1:2" hidden="1" x14ac:dyDescent="0.25">
      <c r="A146" s="28">
        <f>FRED!A159</f>
        <v>16803</v>
      </c>
      <c r="B146">
        <f>(FRED!B159/100+1)*(FRED!D159/FRED!D162)^4-1</f>
        <v>-3.9137042164679947E-2</v>
      </c>
    </row>
    <row r="147" spans="1:2" hidden="1" x14ac:dyDescent="0.25">
      <c r="A147" s="28">
        <f>FRED!A160</f>
        <v>16834</v>
      </c>
      <c r="B147">
        <f>(FRED!B160/100+1)*(FRED!D160/FRED!D163)^4-1</f>
        <v>-8.0239875349193079E-2</v>
      </c>
    </row>
    <row r="148" spans="1:2" hidden="1" x14ac:dyDescent="0.25">
      <c r="A148" s="28">
        <f>FRED!A161</f>
        <v>16862</v>
      </c>
      <c r="B148">
        <f>(FRED!B161/100+1)*(FRED!D161/FRED!D164)^4-1</f>
        <v>-7.9369997355014488E-2</v>
      </c>
    </row>
    <row r="149" spans="1:2" hidden="1" x14ac:dyDescent="0.25">
      <c r="A149" s="28">
        <f>FRED!A162</f>
        <v>16893</v>
      </c>
      <c r="B149">
        <f>(FRED!B162/100+1)*(FRED!D162/FRED!D165)^4-1</f>
        <v>-0.25138638328510277</v>
      </c>
    </row>
    <row r="150" spans="1:2" hidden="1" x14ac:dyDescent="0.25">
      <c r="A150" s="28">
        <f>FRED!A163</f>
        <v>16923</v>
      </c>
      <c r="B150">
        <f>(FRED!B163/100+1)*(FRED!D163/FRED!D166)^4-1</f>
        <v>-0.29379851384641964</v>
      </c>
    </row>
    <row r="151" spans="1:2" hidden="1" x14ac:dyDescent="0.25">
      <c r="A151" s="28">
        <f>FRED!A164</f>
        <v>16954</v>
      </c>
      <c r="B151">
        <f>(FRED!B164/100+1)*(FRED!D164/FRED!D167)^4-1</f>
        <v>-0.29125020254629608</v>
      </c>
    </row>
    <row r="152" spans="1:2" hidden="1" x14ac:dyDescent="0.25">
      <c r="A152" s="28">
        <f>FRED!A165</f>
        <v>16984</v>
      </c>
      <c r="B152">
        <f>(FRED!B165/100+1)*(FRED!D165/FRED!D168)^4-1</f>
        <v>-0.17575824308367693</v>
      </c>
    </row>
    <row r="153" spans="1:2" hidden="1" x14ac:dyDescent="0.25">
      <c r="A153" s="28">
        <f>FRED!A166</f>
        <v>17015</v>
      </c>
      <c r="B153">
        <f>(FRED!B166/100+1)*(FRED!D166/FRED!D169)^4-1</f>
        <v>-0.18804070955254659</v>
      </c>
    </row>
    <row r="154" spans="1:2" hidden="1" x14ac:dyDescent="0.25">
      <c r="A154" s="28">
        <f>FRED!A167</f>
        <v>17046</v>
      </c>
      <c r="B154">
        <f>(FRED!B167/100+1)*(FRED!D167/FRED!D170)^4-1</f>
        <v>-0.18639422720056564</v>
      </c>
    </row>
    <row r="155" spans="1:2" hidden="1" x14ac:dyDescent="0.25">
      <c r="A155" s="28">
        <f>FRED!A168</f>
        <v>17076</v>
      </c>
      <c r="B155">
        <f>(FRED!B168/100+1)*(FRED!D168/FRED!D171)^4-1</f>
        <v>-0.12068052581250555</v>
      </c>
    </row>
    <row r="156" spans="1:2" hidden="1" x14ac:dyDescent="0.25">
      <c r="A156" s="28">
        <f>FRED!A169</f>
        <v>17107</v>
      </c>
      <c r="B156">
        <f>(FRED!B169/100+1)*(FRED!D169/FRED!D172)^4-1</f>
        <v>-3.3032749709947851E-2</v>
      </c>
    </row>
    <row r="157" spans="1:2" hidden="1" x14ac:dyDescent="0.25">
      <c r="A157" s="28">
        <f>FRED!A170</f>
        <v>17137</v>
      </c>
      <c r="B157">
        <f>(FRED!B170/100+1)*(FRED!D170/FRED!D173)^4-1</f>
        <v>-6.7552107625517888E-2</v>
      </c>
    </row>
    <row r="158" spans="1:2" hidden="1" x14ac:dyDescent="0.25">
      <c r="A158" s="28">
        <f>FRED!A171</f>
        <v>17168</v>
      </c>
      <c r="B158">
        <f>(FRED!B171/100+1)*(FRED!D171/FRED!D174)^4-1</f>
        <v>-6.7552107625517888E-2</v>
      </c>
    </row>
    <row r="159" spans="1:2" hidden="1" x14ac:dyDescent="0.25">
      <c r="A159" s="28">
        <f>FRED!A172</f>
        <v>17199</v>
      </c>
      <c r="B159">
        <f>(FRED!B172/100+1)*(FRED!D172/FRED!D175)^4-1</f>
        <v>-6.7552107625517888E-2</v>
      </c>
    </row>
    <row r="160" spans="1:2" hidden="1" x14ac:dyDescent="0.25">
      <c r="A160" s="28">
        <f>FRED!A173</f>
        <v>17227</v>
      </c>
      <c r="B160">
        <f>(FRED!B173/100+1)*(FRED!D173/FRED!D176)^4-1</f>
        <v>-1.4326847730773418E-2</v>
      </c>
    </row>
    <row r="161" spans="1:2" hidden="1" x14ac:dyDescent="0.25">
      <c r="A161" s="28">
        <f>FRED!A174</f>
        <v>17258</v>
      </c>
      <c r="B161">
        <f>(FRED!B174/100+1)*(FRED!D174/FRED!D177)^4-1</f>
        <v>-4.9369480670284127E-2</v>
      </c>
    </row>
    <row r="162" spans="1:2" hidden="1" x14ac:dyDescent="0.25">
      <c r="A162" s="28">
        <f>FRED!A175</f>
        <v>17288</v>
      </c>
      <c r="B162">
        <f>(FRED!B175/100+1)*(FRED!D175/FRED!D178)^4-1</f>
        <v>-9.9064752488296492E-2</v>
      </c>
    </row>
    <row r="163" spans="1:2" hidden="1" x14ac:dyDescent="0.25">
      <c r="A163" s="28">
        <f>FRED!A176</f>
        <v>17319</v>
      </c>
      <c r="B163">
        <f>(FRED!B176/100+1)*(FRED!D176/FRED!D179)^4-1</f>
        <v>-0.15971507820512343</v>
      </c>
    </row>
    <row r="164" spans="1:2" hidden="1" x14ac:dyDescent="0.25">
      <c r="A164" s="28">
        <f>FRED!A177</f>
        <v>17349</v>
      </c>
      <c r="B164">
        <f>(FRED!B177/100+1)*(FRED!D177/FRED!D180)^4-1</f>
        <v>-0.12630976892964241</v>
      </c>
    </row>
    <row r="165" spans="1:2" hidden="1" x14ac:dyDescent="0.25">
      <c r="A165" s="28">
        <f>FRED!A178</f>
        <v>17380</v>
      </c>
      <c r="B165">
        <f>(FRED!B178/100+1)*(FRED!D178/FRED!D181)^4-1</f>
        <v>-9.3167225916528706E-2</v>
      </c>
    </row>
    <row r="166" spans="1:2" hidden="1" x14ac:dyDescent="0.25">
      <c r="A166" s="28">
        <f>FRED!A179</f>
        <v>17411</v>
      </c>
      <c r="B166">
        <f>(FRED!B179/100+1)*(FRED!D179/FRED!D182)^4-1</f>
        <v>-5.9175872170022181E-2</v>
      </c>
    </row>
    <row r="167" spans="1:2" hidden="1" x14ac:dyDescent="0.25">
      <c r="A167" s="28">
        <f>FRED!A180</f>
        <v>17441</v>
      </c>
      <c r="B167">
        <f>(FRED!B180/100+1)*(FRED!D180/FRED!D183)^4-1</f>
        <v>-0.10547215771951146</v>
      </c>
    </row>
    <row r="168" spans="1:2" hidden="1" x14ac:dyDescent="0.25">
      <c r="A168" s="28">
        <f>FRED!A181</f>
        <v>17472</v>
      </c>
      <c r="B168">
        <f>(FRED!B181/100+1)*(FRED!D181/FRED!D184)^4-1</f>
        <v>-5.7776976108659173E-2</v>
      </c>
    </row>
    <row r="169" spans="1:2" hidden="1" x14ac:dyDescent="0.25">
      <c r="A169" s="28">
        <f>FRED!A182</f>
        <v>17502</v>
      </c>
      <c r="B169">
        <f>(FRED!B182/100+1)*(FRED!D182/FRED!D185)^4-1</f>
        <v>9.5000000000000639E-3</v>
      </c>
    </row>
    <row r="170" spans="1:2" hidden="1" x14ac:dyDescent="0.25">
      <c r="A170" s="28">
        <f>FRED!A183</f>
        <v>17533</v>
      </c>
      <c r="B170">
        <f>(FRED!B183/100+1)*(FRED!D183/FRED!D186)^4-1</f>
        <v>-7.1630949778008768E-3</v>
      </c>
    </row>
    <row r="171" spans="1:2" hidden="1" x14ac:dyDescent="0.25">
      <c r="A171" s="28">
        <f>FRED!A184</f>
        <v>17564</v>
      </c>
      <c r="B171">
        <f>(FRED!B184/100+1)*(FRED!D184/FRED!D187)^4-1</f>
        <v>-5.5936473704465417E-2</v>
      </c>
    </row>
    <row r="172" spans="1:2" hidden="1" x14ac:dyDescent="0.25">
      <c r="A172" s="28">
        <f>FRED!A185</f>
        <v>17593</v>
      </c>
      <c r="B172">
        <f>(FRED!B185/100+1)*(FRED!D185/FRED!D188)^4-1</f>
        <v>-0.10233016172776932</v>
      </c>
    </row>
    <row r="173" spans="1:2" hidden="1" x14ac:dyDescent="0.25">
      <c r="A173" s="28">
        <f>FRED!A186</f>
        <v>17624</v>
      </c>
      <c r="B173">
        <f>(FRED!B186/100+1)*(FRED!D186/FRED!D189)^4-1</f>
        <v>-8.5739626569090066E-2</v>
      </c>
    </row>
    <row r="174" spans="1:2" hidden="1" x14ac:dyDescent="0.25">
      <c r="A174" s="28">
        <f>FRED!A187</f>
        <v>17654</v>
      </c>
      <c r="B174">
        <f>(FRED!B187/100+1)*(FRED!D187/FRED!D190)^4-1</f>
        <v>-8.5363265122942011E-2</v>
      </c>
    </row>
    <row r="175" spans="1:2" hidden="1" x14ac:dyDescent="0.25">
      <c r="A175" s="28">
        <f>FRED!A188</f>
        <v>17685</v>
      </c>
      <c r="B175">
        <f>(FRED!B188/100+1)*(FRED!D188/FRED!D191)^4-1</f>
        <v>-5.436136675385661E-2</v>
      </c>
    </row>
    <row r="176" spans="1:2" hidden="1" x14ac:dyDescent="0.25">
      <c r="A176" s="28">
        <f>FRED!A189</f>
        <v>17715</v>
      </c>
      <c r="B176">
        <f>(FRED!B189/100+1)*(FRED!D189/FRED!D192)^4-1</f>
        <v>1.0000000000000009E-2</v>
      </c>
    </row>
    <row r="177" spans="1:2" hidden="1" x14ac:dyDescent="0.25">
      <c r="A177" s="28">
        <f>FRED!A190</f>
        <v>17746</v>
      </c>
      <c r="B177">
        <f>(FRED!B190/100+1)*(FRED!D190/FRED!D193)^4-1</f>
        <v>6.1651963823055045E-2</v>
      </c>
    </row>
    <row r="178" spans="1:2" hidden="1" x14ac:dyDescent="0.25">
      <c r="A178" s="28">
        <f>FRED!A191</f>
        <v>17777</v>
      </c>
      <c r="B178">
        <f>(FRED!B191/100+1)*(FRED!D191/FRED!D194)^4-1</f>
        <v>7.9703138285635244E-2</v>
      </c>
    </row>
    <row r="179" spans="1:2" hidden="1" x14ac:dyDescent="0.25">
      <c r="A179" s="28">
        <f>FRED!A192</f>
        <v>17807</v>
      </c>
      <c r="B179">
        <f>(FRED!B192/100+1)*(FRED!D192/FRED!D195)^4-1</f>
        <v>8.0317470617284004E-2</v>
      </c>
    </row>
    <row r="180" spans="1:2" hidden="1" x14ac:dyDescent="0.25">
      <c r="A180" s="28">
        <f>FRED!A193</f>
        <v>17838</v>
      </c>
      <c r="B180">
        <f>(FRED!B193/100+1)*(FRED!D193/FRED!D196)^4-1</f>
        <v>8.1126680026368136E-2</v>
      </c>
    </row>
    <row r="181" spans="1:2" hidden="1" x14ac:dyDescent="0.25">
      <c r="A181" s="28">
        <f>FRED!A194</f>
        <v>17868</v>
      </c>
      <c r="B181">
        <f>(FRED!B194/100+1)*(FRED!D194/FRED!D197)^4-1</f>
        <v>6.3577552643699686E-2</v>
      </c>
    </row>
    <row r="182" spans="1:2" hidden="1" x14ac:dyDescent="0.25">
      <c r="A182" s="28">
        <f>FRED!A195</f>
        <v>17899</v>
      </c>
      <c r="B182">
        <f>(FRED!B195/100+1)*(FRED!D195/FRED!D198)^4-1</f>
        <v>2.8738783458431838E-2</v>
      </c>
    </row>
    <row r="183" spans="1:2" hidden="1" x14ac:dyDescent="0.25">
      <c r="A183" s="28">
        <f>FRED!A196</f>
        <v>17930</v>
      </c>
      <c r="B183">
        <f>(FRED!B196/100+1)*(FRED!D196/FRED!D199)^4-1</f>
        <v>1.1700000000000044E-2</v>
      </c>
    </row>
    <row r="184" spans="1:2" hidden="1" x14ac:dyDescent="0.25">
      <c r="A184" s="28">
        <f>FRED!A197</f>
        <v>17958</v>
      </c>
      <c r="B184">
        <f>(FRED!B197/100+1)*(FRED!D197/FRED!D200)^4-1</f>
        <v>-5.1262445423931879E-3</v>
      </c>
    </row>
    <row r="185" spans="1:2" hidden="1" x14ac:dyDescent="0.25">
      <c r="A185" s="28">
        <f>FRED!A198</f>
        <v>17989</v>
      </c>
      <c r="B185">
        <f>(FRED!B198/100+1)*(FRED!D198/FRED!D201)^4-1</f>
        <v>4.6284929214180259E-2</v>
      </c>
    </row>
    <row r="186" spans="1:2" hidden="1" x14ac:dyDescent="0.25">
      <c r="A186" s="28">
        <f>FRED!A199</f>
        <v>18019</v>
      </c>
      <c r="B186">
        <f>(FRED!B199/100+1)*(FRED!D199/FRED!D202)^4-1</f>
        <v>1.1700000000000044E-2</v>
      </c>
    </row>
    <row r="187" spans="1:2" hidden="1" x14ac:dyDescent="0.25">
      <c r="A187" s="28">
        <f>FRED!A200</f>
        <v>18050</v>
      </c>
      <c r="B187">
        <f>(FRED!B200/100+1)*(FRED!D200/FRED!D203)^4-1</f>
        <v>1.1700000000000044E-2</v>
      </c>
    </row>
    <row r="188" spans="1:2" hidden="1" x14ac:dyDescent="0.25">
      <c r="A188" s="28">
        <f>FRED!A201</f>
        <v>18080</v>
      </c>
      <c r="B188">
        <f>(FRED!B201/100+1)*(FRED!D201/FRED!D204)^4-1</f>
        <v>1.0199999999999987E-2</v>
      </c>
    </row>
    <row r="189" spans="1:2" hidden="1" x14ac:dyDescent="0.25">
      <c r="A189" s="28">
        <f>FRED!A202</f>
        <v>18111</v>
      </c>
      <c r="B189">
        <f>(FRED!B202/100+1)*(FRED!D202/FRED!D205)^4-1</f>
        <v>1.0399999999999965E-2</v>
      </c>
    </row>
    <row r="190" spans="1:2" hidden="1" x14ac:dyDescent="0.25">
      <c r="A190" s="28">
        <f>FRED!A203</f>
        <v>18142</v>
      </c>
      <c r="B190">
        <f>(FRED!B203/100+1)*(FRED!D203/FRED!D206)^4-1</f>
        <v>6.3079779402713587E-2</v>
      </c>
    </row>
    <row r="191" spans="1:2" hidden="1" x14ac:dyDescent="0.25">
      <c r="A191" s="28">
        <f>FRED!A204</f>
        <v>18172</v>
      </c>
      <c r="B191">
        <f>(FRED!B204/100+1)*(FRED!D204/FRED!D207)^4-1</f>
        <v>4.534164586267031E-2</v>
      </c>
    </row>
    <row r="192" spans="1:2" hidden="1" x14ac:dyDescent="0.25">
      <c r="A192" s="28">
        <f>FRED!A205</f>
        <v>18203</v>
      </c>
      <c r="B192">
        <f>(FRED!B205/100+1)*(FRED!D205/FRED!D208)^4-1</f>
        <v>6.3412136178180978E-2</v>
      </c>
    </row>
    <row r="193" spans="1:2" hidden="1" x14ac:dyDescent="0.25">
      <c r="A193" s="28">
        <f>FRED!A206</f>
        <v>18233</v>
      </c>
      <c r="B193">
        <f>(FRED!B206/100+1)*(FRED!D206/FRED!D209)^4-1</f>
        <v>1.0999999999999899E-2</v>
      </c>
    </row>
    <row r="194" spans="1:2" hidden="1" x14ac:dyDescent="0.25">
      <c r="A194" s="28">
        <f>FRED!A207</f>
        <v>18264</v>
      </c>
      <c r="B194">
        <f>(FRED!B207/100+1)*(FRED!D207/FRED!D210)^4-1</f>
        <v>-6.3219353698968916E-3</v>
      </c>
    </row>
    <row r="195" spans="1:2" hidden="1" x14ac:dyDescent="0.25">
      <c r="A195" s="28">
        <f>FRED!A208</f>
        <v>18295</v>
      </c>
      <c r="B195">
        <f>(FRED!B208/100+1)*(FRED!D208/FRED!D211)^4-1</f>
        <v>-2.2503691454153096E-2</v>
      </c>
    </row>
    <row r="196" spans="1:2" hidden="1" x14ac:dyDescent="0.25">
      <c r="A196" s="28">
        <f>FRED!A209</f>
        <v>18323</v>
      </c>
      <c r="B196">
        <f>(FRED!B209/100+1)*(FRED!D209/FRED!D212)^4-1</f>
        <v>-2.2363866853228997E-2</v>
      </c>
    </row>
    <row r="197" spans="1:2" hidden="1" x14ac:dyDescent="0.25">
      <c r="A197" s="28">
        <f>FRED!A210</f>
        <v>18354</v>
      </c>
      <c r="B197">
        <f>(FRED!B210/100+1)*(FRED!D210/FRED!D213)^4-1</f>
        <v>-6.986555264431149E-2</v>
      </c>
    </row>
    <row r="198" spans="1:2" hidden="1" x14ac:dyDescent="0.25">
      <c r="A198" s="28">
        <f>FRED!A211</f>
        <v>18384</v>
      </c>
      <c r="B198">
        <f>(FRED!B211/100+1)*(FRED!D211/FRED!D214)^4-1</f>
        <v>-8.467123571154278E-2</v>
      </c>
    </row>
    <row r="199" spans="1:2" hidden="1" x14ac:dyDescent="0.25">
      <c r="A199" s="28">
        <f>FRED!A212</f>
        <v>18415</v>
      </c>
      <c r="B199">
        <f>(FRED!B212/100+1)*(FRED!D212/FRED!D215)^4-1</f>
        <v>-8.438181413330148E-2</v>
      </c>
    </row>
    <row r="200" spans="1:2" hidden="1" x14ac:dyDescent="0.25">
      <c r="A200" s="28">
        <f>FRED!A213</f>
        <v>18445</v>
      </c>
      <c r="B200">
        <f>(FRED!B213/100+1)*(FRED!D213/FRED!D216)^4-1</f>
        <v>-6.8170269844516351E-2</v>
      </c>
    </row>
    <row r="201" spans="1:2" hidden="1" x14ac:dyDescent="0.25">
      <c r="A201" s="28">
        <f>FRED!A214</f>
        <v>18476</v>
      </c>
      <c r="B201">
        <f>(FRED!B214/100+1)*(FRED!D214/FRED!D217)^4-1</f>
        <v>-5.1979357603607168E-2</v>
      </c>
    </row>
    <row r="202" spans="1:2" hidden="1" x14ac:dyDescent="0.25">
      <c r="A202" s="28">
        <f>FRED!A215</f>
        <v>18507</v>
      </c>
      <c r="B202">
        <f>(FRED!B215/100+1)*(FRED!D215/FRED!D218)^4-1</f>
        <v>-8.080275075891219E-2</v>
      </c>
    </row>
    <row r="203" spans="1:2" hidden="1" x14ac:dyDescent="0.25">
      <c r="A203" s="28">
        <f>FRED!A216</f>
        <v>18537</v>
      </c>
      <c r="B203">
        <f>(FRED!B216/100+1)*(FRED!D216/FRED!D219)^4-1</f>
        <v>-0.10863027927182989</v>
      </c>
    </row>
    <row r="204" spans="1:2" hidden="1" x14ac:dyDescent="0.25">
      <c r="A204" s="28">
        <f>FRED!A217</f>
        <v>18568</v>
      </c>
      <c r="B204">
        <f>(FRED!B217/100+1)*(FRED!D217/FRED!D220)^4-1</f>
        <v>-0.13518757306942697</v>
      </c>
    </row>
    <row r="205" spans="1:2" hidden="1" x14ac:dyDescent="0.25">
      <c r="A205" s="28">
        <f>FRED!A218</f>
        <v>18598</v>
      </c>
      <c r="B205">
        <f>(FRED!B218/100+1)*(FRED!D218/FRED!D221)^4-1</f>
        <v>-0.10656675070847621</v>
      </c>
    </row>
    <row r="206" spans="1:2" hidden="1" x14ac:dyDescent="0.25">
      <c r="A206" s="28">
        <f>FRED!A219</f>
        <v>18629</v>
      </c>
      <c r="B206">
        <f>(FRED!B219/100+1)*(FRED!D219/FRED!D222)^4-1</f>
        <v>-4.8000012720509133E-2</v>
      </c>
    </row>
    <row r="207" spans="1:2" hidden="1" x14ac:dyDescent="0.25">
      <c r="A207" s="28">
        <f>FRED!A220</f>
        <v>18660</v>
      </c>
      <c r="B207">
        <f>(FRED!B220/100+1)*(FRED!D220/FRED!D223)^4-1</f>
        <v>-1.7347329209030371E-2</v>
      </c>
    </row>
    <row r="208" spans="1:2" hidden="1" x14ac:dyDescent="0.25">
      <c r="A208" s="28">
        <f>FRED!A221</f>
        <v>18688</v>
      </c>
      <c r="B208">
        <f>(FRED!B221/100+1)*(FRED!D221/FRED!D224)^4-1</f>
        <v>-1.5697685651014925E-3</v>
      </c>
    </row>
    <row r="209" spans="1:2" hidden="1" x14ac:dyDescent="0.25">
      <c r="A209" s="28">
        <f>FRED!A222</f>
        <v>18719</v>
      </c>
      <c r="B209">
        <f>(FRED!B222/100+1)*(FRED!D222/FRED!D225)^4-1</f>
        <v>-8.8051692604396159E-4</v>
      </c>
    </row>
    <row r="210" spans="1:2" hidden="1" x14ac:dyDescent="0.25">
      <c r="A210" s="28">
        <f>FRED!A223</f>
        <v>18749</v>
      </c>
      <c r="B210">
        <f>(FRED!B223/100+1)*(FRED!D223/FRED!D226)^4-1</f>
        <v>1.5500000000000069E-2</v>
      </c>
    </row>
    <row r="211" spans="1:2" hidden="1" x14ac:dyDescent="0.25">
      <c r="A211" s="28">
        <f>FRED!A224</f>
        <v>18780</v>
      </c>
      <c r="B211">
        <f>(FRED!B224/100+1)*(FRED!D224/FRED!D227)^4-1</f>
        <v>-1.6240185036330956E-2</v>
      </c>
    </row>
    <row r="212" spans="1:2" hidden="1" x14ac:dyDescent="0.25">
      <c r="A212" s="28">
        <f>FRED!A225</f>
        <v>18810</v>
      </c>
      <c r="B212">
        <f>(FRED!B225/100+1)*(FRED!D225/FRED!D228)^4-1</f>
        <v>-3.0123172394756148E-2</v>
      </c>
    </row>
    <row r="213" spans="1:2" hidden="1" x14ac:dyDescent="0.25">
      <c r="A213" s="28">
        <f>FRED!A226</f>
        <v>18841</v>
      </c>
      <c r="B213">
        <f>(FRED!B226/100+1)*(FRED!D226/FRED!D229)^4-1</f>
        <v>-5.8625262689713797E-2</v>
      </c>
    </row>
    <row r="214" spans="1:2" hidden="1" x14ac:dyDescent="0.25">
      <c r="A214" s="28">
        <f>FRED!A227</f>
        <v>18872</v>
      </c>
      <c r="B214">
        <f>(FRED!B227/100+1)*(FRED!D227/FRED!D230)^4-1</f>
        <v>-4.3686120032824349E-2</v>
      </c>
    </row>
    <row r="215" spans="1:2" hidden="1" x14ac:dyDescent="0.25">
      <c r="A215" s="28">
        <f>FRED!A228</f>
        <v>18902</v>
      </c>
      <c r="B215">
        <f>(FRED!B228/100+1)*(FRED!D228/FRED!D231)^4-1</f>
        <v>-2.98054546414801E-2</v>
      </c>
    </row>
    <row r="216" spans="1:2" hidden="1" x14ac:dyDescent="0.25">
      <c r="A216" s="28">
        <f>FRED!A229</f>
        <v>18933</v>
      </c>
      <c r="B216">
        <f>(FRED!B229/100+1)*(FRED!D229/FRED!D232)^4-1</f>
        <v>3.1134708627718721E-2</v>
      </c>
    </row>
    <row r="217" spans="1:2" hidden="1" x14ac:dyDescent="0.25">
      <c r="A217" s="28">
        <f>FRED!A230</f>
        <v>18963</v>
      </c>
      <c r="B217">
        <f>(FRED!B230/100+1)*(FRED!D230/FRED!D233)^4-1</f>
        <v>4.8599258530065192E-2</v>
      </c>
    </row>
    <row r="218" spans="1:2" hidden="1" x14ac:dyDescent="0.25">
      <c r="A218" s="28">
        <f>FRED!A231</f>
        <v>18994</v>
      </c>
      <c r="B218">
        <f>(FRED!B231/100+1)*(FRED!D231/FRED!D234)^4-1</f>
        <v>3.1177054694204509E-2</v>
      </c>
    </row>
    <row r="219" spans="1:2" hidden="1" x14ac:dyDescent="0.25">
      <c r="A219" s="28">
        <f>FRED!A232</f>
        <v>19025</v>
      </c>
      <c r="B219">
        <f>(FRED!B232/100+1)*(FRED!D232/FRED!D235)^4-1</f>
        <v>1.0234489383220691E-4</v>
      </c>
    </row>
    <row r="220" spans="1:2" hidden="1" x14ac:dyDescent="0.25">
      <c r="A220" s="28">
        <f>FRED!A233</f>
        <v>19054</v>
      </c>
      <c r="B220">
        <f>(FRED!B233/100+1)*(FRED!D233/FRED!D236)^4-1</f>
        <v>-1.4423230235033779E-2</v>
      </c>
    </row>
    <row r="221" spans="1:2" hidden="1" x14ac:dyDescent="0.25">
      <c r="A221" s="28">
        <f>FRED!A234</f>
        <v>19085</v>
      </c>
      <c r="B221">
        <f>(FRED!B234/100+1)*(FRED!D234/FRED!D237)^4-1</f>
        <v>-2.9185812550112877E-2</v>
      </c>
    </row>
    <row r="222" spans="1:2" hidden="1" x14ac:dyDescent="0.25">
      <c r="A222" s="28">
        <f>FRED!A235</f>
        <v>19115</v>
      </c>
      <c r="B222">
        <f>(FRED!B235/100+1)*(FRED!D235/FRED!D238)^4-1</f>
        <v>-2.8230004548291721E-2</v>
      </c>
    </row>
    <row r="223" spans="1:2" hidden="1" x14ac:dyDescent="0.25">
      <c r="A223" s="28">
        <f>FRED!A236</f>
        <v>19146</v>
      </c>
      <c r="B223">
        <f>(FRED!B236/100+1)*(FRED!D236/FRED!D239)^4-1</f>
        <v>-1.3131235665901575E-2</v>
      </c>
    </row>
    <row r="224" spans="1:2" hidden="1" x14ac:dyDescent="0.25">
      <c r="A224" s="28">
        <f>FRED!A237</f>
        <v>19176</v>
      </c>
      <c r="B224">
        <f>(FRED!B237/100+1)*(FRED!D237/FRED!D240)^4-1</f>
        <v>1.8100000000000005E-2</v>
      </c>
    </row>
    <row r="225" spans="1:3" hidden="1" x14ac:dyDescent="0.25">
      <c r="A225" s="28">
        <f>FRED!A238</f>
        <v>19207</v>
      </c>
      <c r="B225">
        <f>(FRED!B238/100+1)*(FRED!D238/FRED!D241)^4-1</f>
        <v>1.8299999999999983E-2</v>
      </c>
    </row>
    <row r="226" spans="1:3" hidden="1" x14ac:dyDescent="0.25">
      <c r="A226" s="28">
        <f>FRED!A239</f>
        <v>19238</v>
      </c>
      <c r="B226">
        <f>(FRED!B239/100+1)*(FRED!D239/FRED!D242)^4-1</f>
        <v>1.7099999999999893E-2</v>
      </c>
    </row>
    <row r="227" spans="1:3" hidden="1" x14ac:dyDescent="0.25">
      <c r="A227" s="28">
        <f>FRED!A240</f>
        <v>19268</v>
      </c>
      <c r="B227">
        <f>(FRED!B240/100+1)*(FRED!D240/FRED!D243)^4-1</f>
        <v>3.2785738504538031E-2</v>
      </c>
    </row>
    <row r="228" spans="1:3" hidden="1" x14ac:dyDescent="0.25">
      <c r="A228" s="28">
        <f>FRED!A241</f>
        <v>19299</v>
      </c>
      <c r="B228">
        <f>(FRED!B241/100+1)*(FRED!D241/FRED!D244)^4-1</f>
        <v>4.9597005635220404E-2</v>
      </c>
    </row>
    <row r="229" spans="1:3" hidden="1" x14ac:dyDescent="0.25">
      <c r="A229" s="28">
        <f>FRED!A242</f>
        <v>19329</v>
      </c>
      <c r="B229">
        <f>(FRED!B242/100+1)*(FRED!D242/FRED!D245)^4-1</f>
        <v>3.6338667622648702E-2</v>
      </c>
    </row>
    <row r="230" spans="1:3" x14ac:dyDescent="0.25">
      <c r="A230" s="28">
        <f>FRED!A243</f>
        <v>19360</v>
      </c>
      <c r="B230">
        <f>(FRED!B243/100+1)*(FRED!D243/FRED!D246)^4-1</f>
        <v>1.9600000000000062E-2</v>
      </c>
    </row>
    <row r="231" spans="1:3" x14ac:dyDescent="0.25">
      <c r="A231" s="28">
        <f>FRED!A244</f>
        <v>19391</v>
      </c>
      <c r="B231">
        <f>(FRED!B244/100+1)*(FRED!D244/FRED!D247)^4-1</f>
        <v>-1.0511230096872826E-2</v>
      </c>
    </row>
    <row r="232" spans="1:3" x14ac:dyDescent="0.25">
      <c r="A232" s="28">
        <f>FRED!A245</f>
        <v>19419</v>
      </c>
      <c r="B232">
        <f>(FRED!B245/100+1)*(FRED!D245/FRED!D248)^4-1</f>
        <v>-1.0011572395587809E-2</v>
      </c>
    </row>
    <row r="233" spans="1:3" x14ac:dyDescent="0.25">
      <c r="A233" s="28">
        <f>FRED!A246</f>
        <v>19450</v>
      </c>
      <c r="B233">
        <f>(FRED!B246/100+1)*(FRED!D246/FRED!D249)^4-1</f>
        <v>-8.2647052554172262E-3</v>
      </c>
      <c r="C233">
        <f>(FRED!C246/100+1)*(FRED!D246/FRED!D366)^(1/10)-1</f>
        <v>1.4327069056928821E-2</v>
      </c>
    </row>
    <row r="234" spans="1:3" x14ac:dyDescent="0.25">
      <c r="A234" s="28">
        <f>FRED!A247</f>
        <v>19480</v>
      </c>
      <c r="B234">
        <f>(FRED!B247/100+1)*(FRED!D247/FRED!D250)^4-1</f>
        <v>-8.444998033953377E-3</v>
      </c>
      <c r="C234">
        <f>(FRED!C247/100+1)*(FRED!D247/FRED!D367)^(1/10)-1</f>
        <v>1.6878671470926587E-2</v>
      </c>
    </row>
    <row r="235" spans="1:3" x14ac:dyDescent="0.25">
      <c r="A235" s="28">
        <f>FRED!A248</f>
        <v>19511</v>
      </c>
      <c r="B235">
        <f>(FRED!B248/100+1)*(FRED!D248/FRED!D251)^4-1</f>
        <v>6.0008143954350945E-3</v>
      </c>
      <c r="C235">
        <f>(FRED!C248/100+1)*(FRED!D248/FRED!D368)^(1/10)-1</f>
        <v>1.7518053726761629E-2</v>
      </c>
    </row>
    <row r="236" spans="1:3" x14ac:dyDescent="0.25">
      <c r="A236" s="28">
        <f>FRED!A249</f>
        <v>19541</v>
      </c>
      <c r="B236">
        <f>(FRED!B249/100+1)*(FRED!D249/FRED!D252)^4-1</f>
        <v>-9.499795779700948E-3</v>
      </c>
      <c r="C236">
        <f>(FRED!C249/100+1)*(FRED!D249/FRED!D369)^(1/10)-1</f>
        <v>1.5410417358421524E-2</v>
      </c>
    </row>
    <row r="237" spans="1:3" x14ac:dyDescent="0.25">
      <c r="A237" s="28">
        <f>FRED!A250</f>
        <v>19572</v>
      </c>
      <c r="B237">
        <f>(FRED!B250/100+1)*(FRED!D250/FRED!D253)^4-1</f>
        <v>2.0399999999999974E-2</v>
      </c>
      <c r="C237">
        <f>(FRED!C250/100+1)*(FRED!D250/FRED!D370)^(1/10)-1</f>
        <v>1.5986041811257623E-2</v>
      </c>
    </row>
    <row r="238" spans="1:3" x14ac:dyDescent="0.25">
      <c r="A238" s="28">
        <f>FRED!A251</f>
        <v>19603</v>
      </c>
      <c r="B238">
        <f>(FRED!B251/100+1)*(FRED!D251/FRED!D254)^4-1</f>
        <v>1.7900000000000027E-2</v>
      </c>
      <c r="C238">
        <f>(FRED!C251/100+1)*(FRED!D251/FRED!D371)^(1/10)-1</f>
        <v>1.5196543187217637E-2</v>
      </c>
    </row>
    <row r="239" spans="1:3" x14ac:dyDescent="0.25">
      <c r="A239" s="28">
        <f>FRED!A252</f>
        <v>19633</v>
      </c>
      <c r="B239">
        <f>(FRED!B252/100+1)*(FRED!D252/FRED!D255)^4-1</f>
        <v>2.8959363318683984E-2</v>
      </c>
      <c r="C239">
        <f>(FRED!C252/100+1)*(FRED!D252/FRED!D372)^(1/10)-1</f>
        <v>1.3170566563426522E-2</v>
      </c>
    </row>
    <row r="240" spans="1:3" x14ac:dyDescent="0.25">
      <c r="A240" s="28">
        <f>FRED!A253</f>
        <v>19664</v>
      </c>
      <c r="B240">
        <f>(FRED!B253/100+1)*(FRED!D253/FRED!D256)^4-1</f>
        <v>1.4399999999999968E-2</v>
      </c>
      <c r="C240">
        <f>(FRED!C253/100+1)*(FRED!D253/FRED!D373)^(1/10)-1</f>
        <v>1.2992001800048225E-2</v>
      </c>
    </row>
    <row r="241" spans="1:3" x14ac:dyDescent="0.25">
      <c r="A241" s="28">
        <f>FRED!A254</f>
        <v>19694</v>
      </c>
      <c r="B241">
        <f>(FRED!B254/100+1)*(FRED!D254/FRED!D257)^4-1</f>
        <v>1.6000000000000014E-2</v>
      </c>
      <c r="C241">
        <f>(FRED!C254/100+1)*(FRED!D254/FRED!D374)^(1/10)-1</f>
        <v>1.1776084878250215E-2</v>
      </c>
    </row>
    <row r="242" spans="1:3" x14ac:dyDescent="0.25">
      <c r="A242" s="28">
        <f>FRED!A255</f>
        <v>19725</v>
      </c>
      <c r="B242">
        <f>(FRED!B255/100+1)*(FRED!D255/FRED!D258)^4-1</f>
        <v>2.698622626948799E-2</v>
      </c>
      <c r="C242">
        <f>(FRED!C255/100+1)*(FRED!D255/FRED!D375)^(1/10)-1</f>
        <v>1.0691228953339182E-2</v>
      </c>
    </row>
    <row r="243" spans="1:3" x14ac:dyDescent="0.25">
      <c r="A243" s="28">
        <f>FRED!A256</f>
        <v>19756</v>
      </c>
      <c r="B243">
        <f>(FRED!B256/100+1)*(FRED!D256/FRED!D259)^4-1</f>
        <v>9.7000000000000419E-3</v>
      </c>
      <c r="C243">
        <f>(FRED!C256/100+1)*(FRED!D256/FRED!D376)^(1/10)-1</f>
        <v>1.0592605687438361E-2</v>
      </c>
    </row>
    <row r="244" spans="1:3" x14ac:dyDescent="0.25">
      <c r="A244" s="28">
        <f>FRED!A257</f>
        <v>19784</v>
      </c>
      <c r="B244">
        <f>(FRED!B257/100+1)*(FRED!D257/FRED!D260)^4-1</f>
        <v>1.0299999999999976E-2</v>
      </c>
      <c r="C244">
        <f>(FRED!C257/100+1)*(FRED!D257/FRED!D377)^(1/10)-1</f>
        <v>9.6063730284285942E-3</v>
      </c>
    </row>
    <row r="245" spans="1:3" x14ac:dyDescent="0.25">
      <c r="A245" s="28">
        <f>FRED!A258</f>
        <v>19815</v>
      </c>
      <c r="B245">
        <f>(FRED!B258/100+1)*(FRED!D258/FRED!D261)^4-1</f>
        <v>-5.2306117960326803E-3</v>
      </c>
      <c r="C245">
        <f>(FRED!C258/100+1)*(FRED!D258/FRED!D378)^(1/10)-1</f>
        <v>8.4417330039401328E-3</v>
      </c>
    </row>
    <row r="246" spans="1:3" x14ac:dyDescent="0.25">
      <c r="A246" s="28">
        <f>FRED!A259</f>
        <v>19845</v>
      </c>
      <c r="B246">
        <f>(FRED!B259/100+1)*(FRED!D259/FRED!D262)^4-1</f>
        <v>7.6000000000000512E-3</v>
      </c>
      <c r="C246">
        <f>(FRED!C259/100+1)*(FRED!D259/FRED!D379)^(1/10)-1</f>
        <v>9.6063730284285942E-3</v>
      </c>
    </row>
    <row r="247" spans="1:3" x14ac:dyDescent="0.25">
      <c r="A247" s="28">
        <f>FRED!A260</f>
        <v>19876</v>
      </c>
      <c r="B247">
        <f>(FRED!B260/100+1)*(FRED!D260/FRED!D263)^4-1</f>
        <v>2.1505177028674272E-2</v>
      </c>
      <c r="C247">
        <f>(FRED!C260/100+1)*(FRED!D260/FRED!D380)^(1/10)-1</f>
        <v>9.3788112302783944E-3</v>
      </c>
    </row>
    <row r="248" spans="1:3" x14ac:dyDescent="0.25">
      <c r="A248" s="28">
        <f>FRED!A261</f>
        <v>19906</v>
      </c>
      <c r="B248">
        <f>(FRED!B261/100+1)*(FRED!D261/FRED!D264)^4-1</f>
        <v>2.2317184323609629E-2</v>
      </c>
      <c r="C248">
        <f>(FRED!C261/100+1)*(FRED!D261/FRED!D381)^(1/10)-1</f>
        <v>8.2653042828189083E-3</v>
      </c>
    </row>
    <row r="249" spans="1:3" x14ac:dyDescent="0.25">
      <c r="A249" s="28">
        <f>FRED!A262</f>
        <v>19937</v>
      </c>
      <c r="B249">
        <f>(FRED!B262/100+1)*(FRED!D262/FRED!D265)^4-1</f>
        <v>2.4347202560948134E-2</v>
      </c>
      <c r="C249">
        <f>(FRED!C262/100+1)*(FRED!D262/FRED!D382)^(1/10)-1</f>
        <v>9.1816284189421005E-3</v>
      </c>
    </row>
    <row r="250" spans="1:3" x14ac:dyDescent="0.25">
      <c r="A250" s="28">
        <f>FRED!A263</f>
        <v>19968</v>
      </c>
      <c r="B250">
        <f>(FRED!B263/100+1)*(FRED!D263/FRED!D266)^4-1</f>
        <v>2.5317811257744793E-2</v>
      </c>
      <c r="C250">
        <f>(FRED!C263/100+1)*(FRED!D263/FRED!D383)^(1/10)-1</f>
        <v>8.6780396254320102E-3</v>
      </c>
    </row>
    <row r="251" spans="1:3" x14ac:dyDescent="0.25">
      <c r="A251" s="28">
        <f>FRED!A264</f>
        <v>19998</v>
      </c>
      <c r="B251">
        <f>(FRED!B264/100+1)*(FRED!D264/FRED!D267)^4-1</f>
        <v>2.5013291563281692E-2</v>
      </c>
      <c r="C251">
        <f>(FRED!C264/100+1)*(FRED!D264/FRED!D384)^(1/10)-1</f>
        <v>9.1706544132936774E-3</v>
      </c>
    </row>
    <row r="252" spans="1:3" x14ac:dyDescent="0.25">
      <c r="A252" s="28">
        <f>FRED!A265</f>
        <v>20029</v>
      </c>
      <c r="B252">
        <f>(FRED!B265/100+1)*(FRED!D265/FRED!D268)^4-1</f>
        <v>2.4505758739176153E-2</v>
      </c>
      <c r="C252">
        <f>(FRED!C265/100+1)*(FRED!D265/FRED!D385)^(1/10)-1</f>
        <v>9.339191484091014E-3</v>
      </c>
    </row>
    <row r="253" spans="1:3" x14ac:dyDescent="0.25">
      <c r="A253" s="28">
        <f>FRED!A266</f>
        <v>20059</v>
      </c>
      <c r="B253">
        <f>(FRED!B266/100+1)*(FRED!D266/FRED!D269)^4-1</f>
        <v>1.1500000000000066E-2</v>
      </c>
      <c r="C253">
        <f>(FRED!C266/100+1)*(FRED!D266/FRED!D386)^(1/10)-1</f>
        <v>9.2573020666151251E-3</v>
      </c>
    </row>
    <row r="254" spans="1:3" x14ac:dyDescent="0.25">
      <c r="A254" s="28">
        <f>FRED!A267</f>
        <v>20090</v>
      </c>
      <c r="B254">
        <f>(FRED!B267/100+1)*(FRED!D267/FRED!D270)^4-1</f>
        <v>1.2199999999999989E-2</v>
      </c>
      <c r="C254">
        <f>(FRED!C267/100+1)*(FRED!D267/FRED!D387)^(1/10)-1</f>
        <v>1.0241847283732231E-2</v>
      </c>
    </row>
    <row r="255" spans="1:3" x14ac:dyDescent="0.25">
      <c r="A255" s="28">
        <f>FRED!A268</f>
        <v>20121</v>
      </c>
      <c r="B255">
        <f>(FRED!B268/100+1)*(FRED!D268/FRED!D271)^4-1</f>
        <v>1.1700000000000044E-2</v>
      </c>
      <c r="C255">
        <f>(FRED!C268/100+1)*(FRED!D268/FRED!D388)^(1/10)-1</f>
        <v>1.0635665370579028E-2</v>
      </c>
    </row>
    <row r="256" spans="1:3" x14ac:dyDescent="0.25">
      <c r="A256" s="28">
        <f>FRED!A269</f>
        <v>20149</v>
      </c>
      <c r="B256">
        <f>(FRED!B269/100+1)*(FRED!D269/FRED!D272)^4-1</f>
        <v>1.2799999999999923E-2</v>
      </c>
      <c r="C256">
        <f>(FRED!C269/100+1)*(FRED!D269/FRED!D389)^(1/10)-1</f>
        <v>1.0607582484639E-2</v>
      </c>
    </row>
    <row r="257" spans="1:3" x14ac:dyDescent="0.25">
      <c r="A257" s="28">
        <f>FRED!A270</f>
        <v>20180</v>
      </c>
      <c r="B257">
        <f>(FRED!B270/100+1)*(FRED!D270/FRED!D273)^4-1</f>
        <v>8.2196830387792907E-4</v>
      </c>
      <c r="C257">
        <f>(FRED!C270/100+1)*(FRED!D270/FRED!D390)^(1/10)-1</f>
        <v>1.0974012173723402E-2</v>
      </c>
    </row>
    <row r="258" spans="1:3" x14ac:dyDescent="0.25">
      <c r="A258" s="28">
        <f>FRED!A271</f>
        <v>20210</v>
      </c>
      <c r="B258">
        <f>(FRED!B271/100+1)*(FRED!D271/FRED!D274)^4-1</f>
        <v>-5.572528356294626E-4</v>
      </c>
      <c r="C258">
        <f>(FRED!C271/100+1)*(FRED!D271/FRED!D391)^(1/10)-1</f>
        <v>1.1072403805078457E-2</v>
      </c>
    </row>
    <row r="259" spans="1:3" x14ac:dyDescent="0.25">
      <c r="A259" s="28">
        <f>FRED!A272</f>
        <v>20241</v>
      </c>
      <c r="B259">
        <f>(FRED!B272/100+1)*(FRED!D272/FRED!D275)^4-1</f>
        <v>-1.5724424927791913E-2</v>
      </c>
      <c r="C259">
        <f>(FRED!C272/100+1)*(FRED!D272/FRED!D392)^(1/10)-1</f>
        <v>1.0627313028262142E-2</v>
      </c>
    </row>
    <row r="260" spans="1:3" x14ac:dyDescent="0.25">
      <c r="A260" s="28">
        <f>FRED!A273</f>
        <v>20271</v>
      </c>
      <c r="B260">
        <f>(FRED!B273/100+1)*(FRED!D273/FRED!D276)^4-1</f>
        <v>9.7622899398897012E-4</v>
      </c>
      <c r="C260">
        <f>(FRED!C273/100+1)*(FRED!D273/FRED!D393)^(1/10)-1</f>
        <v>1.2185580044888678E-2</v>
      </c>
    </row>
    <row r="261" spans="1:3" x14ac:dyDescent="0.25">
      <c r="A261" s="28">
        <f>FRED!A274</f>
        <v>20302</v>
      </c>
      <c r="B261">
        <f>(FRED!B274/100+1)*(FRED!D274/FRED!D277)^4-1</f>
        <v>3.9318674654278407E-3</v>
      </c>
      <c r="C261">
        <f>(FRED!C274/100+1)*(FRED!D274/FRED!D394)^(1/10)-1</f>
        <v>1.2874141663967054E-2</v>
      </c>
    </row>
    <row r="262" spans="1:3" x14ac:dyDescent="0.25">
      <c r="A262" s="28">
        <f>FRED!A275</f>
        <v>20333</v>
      </c>
      <c r="B262">
        <f>(FRED!B275/100+1)*(FRED!D275/FRED!D278)^4-1</f>
        <v>3.6019807425643702E-2</v>
      </c>
      <c r="C262">
        <f>(FRED!C275/100+1)*(FRED!D275/FRED!D395)^(1/10)-1</f>
        <v>1.3251446674576783E-2</v>
      </c>
    </row>
    <row r="263" spans="1:3" x14ac:dyDescent="0.25">
      <c r="A263" s="28">
        <f>FRED!A276</f>
        <v>20363</v>
      </c>
      <c r="B263">
        <f>(FRED!B276/100+1)*(FRED!D276/FRED!D279)^4-1</f>
        <v>3.7643822015514417E-2</v>
      </c>
      <c r="C263">
        <f>(FRED!C276/100+1)*(FRED!D276/FRED!D396)^(1/10)-1</f>
        <v>1.204601082481549E-2</v>
      </c>
    </row>
    <row r="264" spans="1:3" x14ac:dyDescent="0.25">
      <c r="A264" s="28">
        <f>FRED!A277</f>
        <v>20394</v>
      </c>
      <c r="B264">
        <f>(FRED!B277/100+1)*(FRED!D277/FRED!D280)^4-1</f>
        <v>3.7745322927381197E-2</v>
      </c>
      <c r="C264">
        <f>(FRED!C277/100+1)*(FRED!D277/FRED!D397)^(1/10)-1</f>
        <v>1.2144382326645387E-2</v>
      </c>
    </row>
    <row r="265" spans="1:3" x14ac:dyDescent="0.25">
      <c r="A265" s="28">
        <f>FRED!A278</f>
        <v>20424</v>
      </c>
      <c r="B265">
        <f>(FRED!B278/100+1)*(FRED!D278/FRED!D281)^4-1</f>
        <v>2.5400000000000089E-2</v>
      </c>
      <c r="C265">
        <f>(FRED!C278/100+1)*(FRED!D278/FRED!D398)^(1/10)-1</f>
        <v>1.2136999874432508E-2</v>
      </c>
    </row>
    <row r="266" spans="1:3" x14ac:dyDescent="0.25">
      <c r="A266" s="28">
        <f>FRED!A279</f>
        <v>20455</v>
      </c>
      <c r="B266">
        <f>(FRED!B279/100+1)*(FRED!D279/FRED!D282)^4-1</f>
        <v>8.9564528668741872E-3</v>
      </c>
      <c r="C266">
        <f>(FRED!C279/100+1)*(FRED!D279/FRED!D399)^(1/10)-1</f>
        <v>1.1547176447932017E-2</v>
      </c>
    </row>
    <row r="267" spans="1:3" x14ac:dyDescent="0.25">
      <c r="A267" s="28">
        <f>FRED!A280</f>
        <v>20486</v>
      </c>
      <c r="B267">
        <f>(FRED!B280/100+1)*(FRED!D280/FRED!D283)^4-1</f>
        <v>-6.7818414756858347E-3</v>
      </c>
      <c r="C267">
        <f>(FRED!C280/100+1)*(FRED!D280/FRED!D400)^(1/10)-1</f>
        <v>1.0323720536042025E-2</v>
      </c>
    </row>
    <row r="268" spans="1:3" x14ac:dyDescent="0.25">
      <c r="A268" s="28">
        <f>FRED!A281</f>
        <v>20515</v>
      </c>
      <c r="B268">
        <f>(FRED!B281/100+1)*(FRED!D281/FRED!D284)^4-1</f>
        <v>-3.6333245227060829E-2</v>
      </c>
      <c r="C268">
        <f>(FRED!C281/100+1)*(FRED!D281/FRED!D401)^(1/10)-1</f>
        <v>1.1187075558631188E-2</v>
      </c>
    </row>
    <row r="269" spans="1:3" x14ac:dyDescent="0.25">
      <c r="A269" s="28">
        <f>FRED!A282</f>
        <v>20546</v>
      </c>
      <c r="B269">
        <f>(FRED!B282/100+1)*(FRED!D282/FRED!D285)^4-1</f>
        <v>-4.6865412667549511E-2</v>
      </c>
      <c r="C269">
        <f>(FRED!C282/100+1)*(FRED!D282/FRED!D402)^(1/10)-1</f>
        <v>1.3095763618587331E-2</v>
      </c>
    </row>
    <row r="270" spans="1:3" x14ac:dyDescent="0.25">
      <c r="A270" s="28">
        <f>FRED!A283</f>
        <v>20576</v>
      </c>
      <c r="B270">
        <f>(FRED!B283/100+1)*(FRED!D283/FRED!D286)^4-1</f>
        <v>-1.8265267405693786E-2</v>
      </c>
      <c r="C270">
        <f>(FRED!C283/100+1)*(FRED!D283/FRED!D403)^(1/10)-1</f>
        <v>1.2391290308986891E-2</v>
      </c>
    </row>
    <row r="271" spans="1:3" x14ac:dyDescent="0.25">
      <c r="A271" s="28">
        <f>FRED!A284</f>
        <v>20607</v>
      </c>
      <c r="B271">
        <f>(FRED!B284/100+1)*(FRED!D284/FRED!D287)^4-1</f>
        <v>-4.6980430220893155E-3</v>
      </c>
      <c r="C271">
        <f>(FRED!C284/100+1)*(FRED!D284/FRED!D404)^(1/10)-1</f>
        <v>1.2137728835057038E-2</v>
      </c>
    </row>
    <row r="272" spans="1:3" x14ac:dyDescent="0.25">
      <c r="A272" s="28">
        <f>FRED!A285</f>
        <v>20637</v>
      </c>
      <c r="B272">
        <f>(FRED!B285/100+1)*(FRED!D285/FRED!D288)^4-1</f>
        <v>8.2995204241194109E-3</v>
      </c>
      <c r="C272">
        <f>(FRED!C285/100+1)*(FRED!D285/FRED!D405)^(1/10)-1</f>
        <v>1.3648791745660249E-2</v>
      </c>
    </row>
    <row r="273" spans="1:3" x14ac:dyDescent="0.25">
      <c r="A273" s="28">
        <f>FRED!A286</f>
        <v>20668</v>
      </c>
      <c r="B273">
        <f>(FRED!B286/100+1)*(FRED!D286/FRED!D289)^4-1</f>
        <v>-3.5232419440636153E-3</v>
      </c>
      <c r="C273">
        <f>(FRED!C286/100+1)*(FRED!D286/FRED!D406)^(1/10)-1</f>
        <v>1.481743230695276E-2</v>
      </c>
    </row>
    <row r="274" spans="1:3" x14ac:dyDescent="0.25">
      <c r="A274" s="28">
        <f>FRED!A287</f>
        <v>20699</v>
      </c>
      <c r="B274">
        <f>(FRED!B287/100+1)*(FRED!D287/FRED!D290)^4-1</f>
        <v>-1.0862505090528662E-3</v>
      </c>
      <c r="C274">
        <f>(FRED!C287/100+1)*(FRED!D287/FRED!D407)^(1/10)-1</f>
        <v>1.5679785095370047E-2</v>
      </c>
    </row>
    <row r="275" spans="1:3" x14ac:dyDescent="0.25">
      <c r="A275" s="28">
        <f>FRED!A288</f>
        <v>20729</v>
      </c>
      <c r="B275">
        <f>(FRED!B288/100+1)*(FRED!D288/FRED!D291)^4-1</f>
        <v>1.4167810077513776E-2</v>
      </c>
      <c r="C275">
        <f>(FRED!C288/100+1)*(FRED!D288/FRED!D408)^(1/10)-1</f>
        <v>1.5037615650322467E-2</v>
      </c>
    </row>
    <row r="276" spans="1:3" x14ac:dyDescent="0.25">
      <c r="A276" s="28">
        <f>FRED!A289</f>
        <v>20760</v>
      </c>
      <c r="B276">
        <f>(FRED!B289/100+1)*(FRED!D289/FRED!D292)^4-1</f>
        <v>4.7618940874660787E-4</v>
      </c>
      <c r="C276">
        <f>(FRED!C289/100+1)*(FRED!D289/FRED!D409)^(1/10)-1</f>
        <v>1.6510962295837484E-2</v>
      </c>
    </row>
    <row r="277" spans="1:3" x14ac:dyDescent="0.25">
      <c r="A277" s="28">
        <f>FRED!A290</f>
        <v>20790</v>
      </c>
      <c r="B277">
        <f>(FRED!B290/100+1)*(FRED!D290/FRED!D293)^4-1</f>
        <v>2.7182574762765199E-3</v>
      </c>
      <c r="C277">
        <f>(FRED!C290/100+1)*(FRED!D290/FRED!D410)^(1/10)-1</f>
        <v>1.7862586857927854E-2</v>
      </c>
    </row>
    <row r="278" spans="1:3" x14ac:dyDescent="0.25">
      <c r="A278" s="28">
        <f>FRED!A291</f>
        <v>20821</v>
      </c>
      <c r="B278">
        <f>(FRED!B291/100+1)*(FRED!D291/FRED!D294)^4-1</f>
        <v>-1.253820432084618E-2</v>
      </c>
      <c r="C278">
        <f>(FRED!C291/100+1)*(FRED!D291/FRED!D411)^(1/10)-1</f>
        <v>1.6585222862450122E-2</v>
      </c>
    </row>
    <row r="279" spans="1:3" x14ac:dyDescent="0.25">
      <c r="A279" s="28">
        <f>FRED!A292</f>
        <v>20852</v>
      </c>
      <c r="B279">
        <f>(FRED!B292/100+1)*(FRED!D292/FRED!D295)^4-1</f>
        <v>-1.2480645487720321E-2</v>
      </c>
      <c r="C279">
        <f>(FRED!C292/100+1)*(FRED!D292/FRED!D412)^(1/10)-1</f>
        <v>1.5773419937742172E-2</v>
      </c>
    </row>
    <row r="280" spans="1:3" x14ac:dyDescent="0.25">
      <c r="A280" s="28">
        <f>FRED!A293</f>
        <v>20880</v>
      </c>
      <c r="B280">
        <f>(FRED!B293/100+1)*(FRED!D293/FRED!D296)^4-1</f>
        <v>-1.2519987360104956E-2</v>
      </c>
      <c r="C280">
        <f>(FRED!C293/100+1)*(FRED!D293/FRED!D413)^(1/10)-1</f>
        <v>1.6519288316788394E-2</v>
      </c>
    </row>
    <row r="281" spans="1:3" x14ac:dyDescent="0.25">
      <c r="A281" s="28">
        <f>FRED!A294</f>
        <v>20911</v>
      </c>
      <c r="B281">
        <f>(FRED!B294/100+1)*(FRED!D294/FRED!D297)^4-1</f>
        <v>-2.6348926445448839E-2</v>
      </c>
      <c r="C281">
        <f>(FRED!C294/100+1)*(FRED!D294/FRED!D414)^(1/10)-1</f>
        <v>1.7264856103269777E-2</v>
      </c>
    </row>
    <row r="282" spans="1:3" x14ac:dyDescent="0.25">
      <c r="A282" s="28">
        <f>FRED!A295</f>
        <v>20941</v>
      </c>
      <c r="B282">
        <f>(FRED!B295/100+1)*(FRED!D295/FRED!D298)^4-1</f>
        <v>-1.2410369224953866E-2</v>
      </c>
      <c r="C282">
        <f>(FRED!C295/100+1)*(FRED!D295/FRED!D415)^(1/10)-1</f>
        <v>1.8501681114921453E-2</v>
      </c>
    </row>
    <row r="283" spans="1:3" x14ac:dyDescent="0.25">
      <c r="A283" s="28">
        <f>FRED!A296</f>
        <v>20972</v>
      </c>
      <c r="B283">
        <f>(FRED!B296/100+1)*(FRED!D296/FRED!D299)^4-1</f>
        <v>4.0094833498254268E-3</v>
      </c>
      <c r="C283">
        <f>(FRED!C296/100+1)*(FRED!D296/FRED!D416)^(1/10)-1</f>
        <v>2.0524797850481002E-2</v>
      </c>
    </row>
    <row r="284" spans="1:3" x14ac:dyDescent="0.25">
      <c r="A284" s="28">
        <f>FRED!A297</f>
        <v>21002</v>
      </c>
      <c r="B284">
        <f>(FRED!B297/100+1)*(FRED!D297/FRED!D300)^4-1</f>
        <v>3.1600000000000072E-2</v>
      </c>
      <c r="C284">
        <f>(FRED!C297/100+1)*(FRED!D297/FRED!D417)^(1/10)-1</f>
        <v>2.2221295435206567E-2</v>
      </c>
    </row>
    <row r="285" spans="1:3" x14ac:dyDescent="0.25">
      <c r="A285" s="28">
        <f>FRED!A298</f>
        <v>21033</v>
      </c>
      <c r="B285">
        <f>(FRED!B298/100+1)*(FRED!D298/FRED!D301)^4-1</f>
        <v>1.9217561665112015E-2</v>
      </c>
      <c r="C285">
        <f>(FRED!C298/100+1)*(FRED!D298/FRED!D418)^(1/10)-1</f>
        <v>2.1915744082931177E-2</v>
      </c>
    </row>
    <row r="286" spans="1:3" x14ac:dyDescent="0.25">
      <c r="A286" s="28">
        <f>FRED!A299</f>
        <v>21064</v>
      </c>
      <c r="B286">
        <f>(FRED!B299/100+1)*(FRED!D299/FRED!D302)^4-1</f>
        <v>2.0795145198694298E-2</v>
      </c>
      <c r="C286">
        <f>(FRED!C299/100+1)*(FRED!D299/FRED!D419)^(1/10)-1</f>
        <v>2.1512896382757996E-2</v>
      </c>
    </row>
    <row r="287" spans="1:3" x14ac:dyDescent="0.25">
      <c r="A287" s="28">
        <f>FRED!A300</f>
        <v>21094</v>
      </c>
      <c r="B287">
        <f>(FRED!B300/100+1)*(FRED!D300/FRED!D303)^4-1</f>
        <v>-6.981095842567786E-3</v>
      </c>
      <c r="C287">
        <f>(FRED!C300/100+1)*(FRED!D300/FRED!D420)^(1/10)-1</f>
        <v>2.1700715308393903E-2</v>
      </c>
    </row>
    <row r="288" spans="1:3" x14ac:dyDescent="0.25">
      <c r="A288" s="28">
        <f>FRED!A301</f>
        <v>21125</v>
      </c>
      <c r="B288">
        <f>(FRED!B301/100+1)*(FRED!D301/FRED!D304)^4-1</f>
        <v>4.5038120504032886E-3</v>
      </c>
      <c r="C288">
        <f>(FRED!C301/100+1)*(FRED!D301/FRED!D421)^(1/10)-1</f>
        <v>1.9301520550023765E-2</v>
      </c>
    </row>
    <row r="289" spans="1:3" x14ac:dyDescent="0.25">
      <c r="A289" s="28">
        <f>FRED!A302</f>
        <v>21155</v>
      </c>
      <c r="B289">
        <f>(FRED!B302/100+1)*(FRED!D302/FRED!D305)^4-1</f>
        <v>-2.5662856033760284E-2</v>
      </c>
      <c r="C289">
        <f>(FRED!C302/100+1)*(FRED!D302/FRED!D422)^(1/10)-1</f>
        <v>1.3989930521815852E-2</v>
      </c>
    </row>
    <row r="290" spans="1:3" x14ac:dyDescent="0.25">
      <c r="A290" s="28">
        <f>FRED!A303</f>
        <v>21186</v>
      </c>
      <c r="B290">
        <f>(FRED!B303/100+1)*(FRED!D303/FRED!D306)^4-1</f>
        <v>-1.7477892114339477E-2</v>
      </c>
      <c r="C290">
        <f>(FRED!C303/100+1)*(FRED!D303/FRED!D423)^(1/10)-1</f>
        <v>1.2925967810330397E-2</v>
      </c>
    </row>
    <row r="291" spans="1:3" x14ac:dyDescent="0.25">
      <c r="A291" s="28">
        <f>FRED!A304</f>
        <v>21217</v>
      </c>
      <c r="B291">
        <f>(FRED!B304/100+1)*(FRED!D304/FRED!D307)^4-1</f>
        <v>-2.6205880382359159E-2</v>
      </c>
      <c r="C291">
        <f>(FRED!C304/100+1)*(FRED!D304/FRED!D424)^(1/10)-1</f>
        <v>1.2236489380858639E-2</v>
      </c>
    </row>
    <row r="292" spans="1:3" x14ac:dyDescent="0.25">
      <c r="A292" s="28">
        <f>FRED!A305</f>
        <v>21245</v>
      </c>
      <c r="B292">
        <f>(FRED!B305/100+1)*(FRED!D305/FRED!D308)^4-1</f>
        <v>-9.4815685435456487E-4</v>
      </c>
      <c r="C292">
        <f>(FRED!C305/100+1)*(FRED!D305/FRED!D425)^(1/10)-1</f>
        <v>1.1958550403241786E-2</v>
      </c>
    </row>
    <row r="293" spans="1:3" x14ac:dyDescent="0.25">
      <c r="A293" s="28">
        <f>FRED!A306</f>
        <v>21276</v>
      </c>
      <c r="B293">
        <f>(FRED!B306/100+1)*(FRED!D306/FRED!D309)^4-1</f>
        <v>-2.5769814142750924E-3</v>
      </c>
      <c r="C293">
        <f>(FRED!C306/100+1)*(FRED!D306/FRED!D426)^(1/10)-1</f>
        <v>1.1031986055668908E-2</v>
      </c>
    </row>
    <row r="294" spans="1:3" x14ac:dyDescent="0.25">
      <c r="A294" s="28">
        <f>FRED!A307</f>
        <v>21306</v>
      </c>
      <c r="B294">
        <f>(FRED!B307/100+1)*(FRED!D307/FRED!D310)^4-1</f>
        <v>9.100000000000108E-3</v>
      </c>
      <c r="C294">
        <f>(FRED!C307/100+1)*(FRED!D307/FRED!D427)^(1/10)-1</f>
        <v>1.1131528023628157E-2</v>
      </c>
    </row>
    <row r="295" spans="1:3" x14ac:dyDescent="0.25">
      <c r="A295" s="28">
        <f>FRED!A308</f>
        <v>21337</v>
      </c>
      <c r="B295">
        <f>(FRED!B308/100+1)*(FRED!D308/FRED!D311)^4-1</f>
        <v>8.2999999999999741E-3</v>
      </c>
      <c r="C295">
        <f>(FRED!C308/100+1)*(FRED!D308/FRED!D428)^(1/10)-1</f>
        <v>1.1038164412157103E-2</v>
      </c>
    </row>
    <row r="296" spans="1:3" x14ac:dyDescent="0.25">
      <c r="A296" s="28">
        <f>FRED!A309</f>
        <v>21367</v>
      </c>
      <c r="B296">
        <f>(FRED!B309/100+1)*(FRED!D309/FRED!D312)^4-1</f>
        <v>2.3139441324505849E-2</v>
      </c>
      <c r="C296">
        <f>(FRED!C309/100+1)*(FRED!D309/FRED!D429)^(1/10)-1</f>
        <v>1.306416734717053E-2</v>
      </c>
    </row>
    <row r="297" spans="1:3" x14ac:dyDescent="0.25">
      <c r="A297" s="28">
        <f>FRED!A310</f>
        <v>21398</v>
      </c>
      <c r="B297">
        <f>(FRED!B310/100+1)*(FRED!D310/FRED!D313)^4-1</f>
        <v>2.9461758131350546E-3</v>
      </c>
      <c r="C297">
        <f>(FRED!C310/100+1)*(FRED!D310/FRED!D430)^(1/10)-1</f>
        <v>1.5760079299535379E-2</v>
      </c>
    </row>
    <row r="298" spans="1:3" x14ac:dyDescent="0.25">
      <c r="A298" s="28">
        <f>FRED!A311</f>
        <v>21429</v>
      </c>
      <c r="B298">
        <f>(FRED!B311/100+1)*(FRED!D311/FRED!D314)^4-1</f>
        <v>2.4399999999999977E-2</v>
      </c>
      <c r="C298">
        <f>(FRED!C311/100+1)*(FRED!D311/FRED!D431)^(1/10)-1</f>
        <v>1.7627971034555712E-2</v>
      </c>
    </row>
    <row r="299" spans="1:3" x14ac:dyDescent="0.25">
      <c r="A299" s="28">
        <f>FRED!A312</f>
        <v>21459</v>
      </c>
      <c r="B299">
        <f>(FRED!B312/100+1)*(FRED!D312/FRED!D315)^4-1</f>
        <v>1.2217189730573841E-2</v>
      </c>
      <c r="C299">
        <f>(FRED!C312/100+1)*(FRED!D312/FRED!D432)^(1/10)-1</f>
        <v>1.7442013846064697E-2</v>
      </c>
    </row>
    <row r="300" spans="1:3" x14ac:dyDescent="0.25">
      <c r="A300" s="28">
        <f>FRED!A313</f>
        <v>21490</v>
      </c>
      <c r="B300">
        <f>(FRED!B313/100+1)*(FRED!D313/FRED!D316)^4-1</f>
        <v>4.0984307212238669E-2</v>
      </c>
      <c r="C300">
        <f>(FRED!C313/100+1)*(FRED!D313/FRED!D433)^(1/10)-1</f>
        <v>1.6917490937077728E-2</v>
      </c>
    </row>
    <row r="301" spans="1:3" x14ac:dyDescent="0.25">
      <c r="A301" s="28">
        <f>FRED!A314</f>
        <v>21520</v>
      </c>
      <c r="B301">
        <f>(FRED!B314/100+1)*(FRED!D314/FRED!D317)^4-1</f>
        <v>2.7700000000000058E-2</v>
      </c>
      <c r="C301">
        <f>(FRED!C314/100+1)*(FRED!D314/FRED!D434)^(1/10)-1</f>
        <v>1.7455133265650513E-2</v>
      </c>
    </row>
    <row r="302" spans="1:3" x14ac:dyDescent="0.25">
      <c r="A302" s="28">
        <f>FRED!A315</f>
        <v>21551</v>
      </c>
      <c r="B302">
        <f>(FRED!B315/100+1)*(FRED!D315/FRED!D318)^4-1</f>
        <v>2.8200000000000003E-2</v>
      </c>
      <c r="C302">
        <f>(FRED!C315/100+1)*(FRED!D315/FRED!D435)^(1/10)-1</f>
        <v>1.9087910200183522E-2</v>
      </c>
    </row>
    <row r="303" spans="1:3" x14ac:dyDescent="0.25">
      <c r="A303" s="28">
        <f>FRED!A316</f>
        <v>21582</v>
      </c>
      <c r="B303">
        <f>(FRED!B316/100+1)*(FRED!D316/FRED!D319)^4-1</f>
        <v>1.2907584384000081E-2</v>
      </c>
      <c r="C303">
        <f>(FRED!C316/100+1)*(FRED!D316/FRED!D436)^(1/10)-1</f>
        <v>1.7578101842478544E-2</v>
      </c>
    </row>
    <row r="304" spans="1:3" x14ac:dyDescent="0.25">
      <c r="A304" s="28">
        <f>FRED!A317</f>
        <v>21610</v>
      </c>
      <c r="B304">
        <f>(FRED!B317/100+1)*(FRED!D317/FRED!D320)^4-1</f>
        <v>2.8851212919844826E-5</v>
      </c>
      <c r="C304">
        <f>(FRED!C317/100+1)*(FRED!D317/FRED!D437)^(1/10)-1</f>
        <v>1.7022690128821294E-2</v>
      </c>
    </row>
    <row r="305" spans="1:3" x14ac:dyDescent="0.25">
      <c r="A305" s="28">
        <f>FRED!A318</f>
        <v>21641</v>
      </c>
      <c r="B305">
        <f>(FRED!B318/100+1)*(FRED!D318/FRED!D321)^4-1</f>
        <v>1.5829819298931458E-3</v>
      </c>
      <c r="C305">
        <f>(FRED!C318/100+1)*(FRED!D318/FRED!D438)^(1/10)-1</f>
        <v>1.8083260414051283E-2</v>
      </c>
    </row>
    <row r="306" spans="1:3" x14ac:dyDescent="0.25">
      <c r="A306" s="28">
        <f>FRED!A319</f>
        <v>21671</v>
      </c>
      <c r="B306">
        <f>(FRED!B319/100+1)*(FRED!D319/FRED!D322)^4-1</f>
        <v>5.1281070102193738E-4</v>
      </c>
      <c r="C306">
        <f>(FRED!C319/100+1)*(FRED!D319/FRED!D439)^(1/10)-1</f>
        <v>1.9660525980758958E-2</v>
      </c>
    </row>
    <row r="307" spans="1:3" x14ac:dyDescent="0.25">
      <c r="A307" s="28">
        <f>FRED!A320</f>
        <v>21702</v>
      </c>
      <c r="B307">
        <f>(FRED!B320/100+1)*(FRED!D320/FRED!D323)^4-1</f>
        <v>4.2070189697869242E-3</v>
      </c>
      <c r="C307">
        <f>(FRED!C320/100+1)*(FRED!D320/FRED!D440)^(1/10)-1</f>
        <v>1.9746028864280341E-2</v>
      </c>
    </row>
    <row r="308" spans="1:3" x14ac:dyDescent="0.25">
      <c r="A308" s="28">
        <f>FRED!A321</f>
        <v>21732</v>
      </c>
      <c r="B308">
        <f>(FRED!B321/100+1)*(FRED!D321/FRED!D324)^4-1</f>
        <v>4.2036172948873851E-3</v>
      </c>
      <c r="C308">
        <f>(FRED!C321/100+1)*(FRED!D321/FRED!D441)^(1/10)-1</f>
        <v>2.0126435381267127E-2</v>
      </c>
    </row>
    <row r="309" spans="1:3" x14ac:dyDescent="0.25">
      <c r="A309" s="28">
        <f>FRED!A322</f>
        <v>21763</v>
      </c>
      <c r="B309">
        <f>(FRED!B322/100+1)*(FRED!D322/FRED!D325)^4-1</f>
        <v>5.9551352320297291E-3</v>
      </c>
      <c r="C309">
        <f>(FRED!C322/100+1)*(FRED!D322/FRED!D442)^(1/10)-1</f>
        <v>1.9866650725031798E-2</v>
      </c>
    </row>
    <row r="310" spans="1:3" x14ac:dyDescent="0.25">
      <c r="A310" s="28">
        <f>FRED!A323</f>
        <v>21794</v>
      </c>
      <c r="B310">
        <f>(FRED!B323/100+1)*(FRED!D323/FRED!D326)^4-1</f>
        <v>2.631695424284608E-2</v>
      </c>
      <c r="C310">
        <f>(FRED!C323/100+1)*(FRED!D323/FRED!D443)^(1/10)-1</f>
        <v>2.2381741810204803E-2</v>
      </c>
    </row>
    <row r="311" spans="1:3" x14ac:dyDescent="0.25">
      <c r="A311" s="28">
        <f>FRED!A324</f>
        <v>21824</v>
      </c>
      <c r="B311">
        <f>(FRED!B324/100+1)*(FRED!D324/FRED!D327)^4-1</f>
        <v>5.477766446782395E-2</v>
      </c>
      <c r="C311">
        <f>(FRED!C324/100+1)*(FRED!D324/FRED!D444)^(1/10)-1</f>
        <v>2.0715712673337716E-2</v>
      </c>
    </row>
    <row r="312" spans="1:3" x14ac:dyDescent="0.25">
      <c r="A312" s="28">
        <f>FRED!A325</f>
        <v>21855</v>
      </c>
      <c r="B312">
        <f>(FRED!B325/100+1)*(FRED!D325/FRED!D328)^4-1</f>
        <v>4.1500000000000092E-2</v>
      </c>
      <c r="C312">
        <f>(FRED!C325/100+1)*(FRED!D325/FRED!D445)^(1/10)-1</f>
        <v>2.0170020013543066E-2</v>
      </c>
    </row>
    <row r="313" spans="1:3" x14ac:dyDescent="0.25">
      <c r="A313" s="28">
        <f>FRED!A326</f>
        <v>21885</v>
      </c>
      <c r="B313">
        <f>(FRED!B326/100+1)*(FRED!D326/FRED!D329)^4-1</f>
        <v>4.489999999999994E-2</v>
      </c>
      <c r="C313">
        <f>(FRED!C326/100+1)*(FRED!D326/FRED!D446)^(1/10)-1</f>
        <v>2.1188223535428374E-2</v>
      </c>
    </row>
    <row r="314" spans="1:3" x14ac:dyDescent="0.25">
      <c r="A314" s="28">
        <f>FRED!A327</f>
        <v>21916</v>
      </c>
      <c r="B314">
        <f>(FRED!B327/100+1)*(FRED!D327/FRED!D330)^4-1</f>
        <v>1.5488175795835613E-2</v>
      </c>
      <c r="C314">
        <f>(FRED!C327/100+1)*(FRED!D327/FRED!D447)^(1/10)-1</f>
        <v>2.0862417034660519E-2</v>
      </c>
    </row>
    <row r="315" spans="1:3" x14ac:dyDescent="0.25">
      <c r="A315" s="28">
        <f>FRED!A328</f>
        <v>21947</v>
      </c>
      <c r="B315">
        <f>(FRED!B328/100+1)*(FRED!D328/FRED!D331)^4-1</f>
        <v>2.5575242926455521E-2</v>
      </c>
      <c r="C315">
        <f>(FRED!C328/100+1)*(FRED!D328/FRED!D448)^(1/10)-1</f>
        <v>1.8429809267713759E-2</v>
      </c>
    </row>
    <row r="316" spans="1:3" x14ac:dyDescent="0.25">
      <c r="A316" s="28">
        <f>FRED!A329</f>
        <v>21976</v>
      </c>
      <c r="B316">
        <f>(FRED!B329/100+1)*(FRED!D329/FRED!D332)^4-1</f>
        <v>5.4600952128958102E-3</v>
      </c>
      <c r="C316">
        <f>(FRED!C329/100+1)*(FRED!D329/FRED!D449)^(1/10)-1</f>
        <v>1.5557365718113614E-2</v>
      </c>
    </row>
    <row r="317" spans="1:3" x14ac:dyDescent="0.25">
      <c r="A317" s="28">
        <f>FRED!A330</f>
        <v>22007</v>
      </c>
      <c r="B317">
        <f>(FRED!B330/100+1)*(FRED!D330/FRED!D333)^4-1</f>
        <v>1.8420533484547308E-2</v>
      </c>
      <c r="C317">
        <f>(FRED!C330/100+1)*(FRED!D330/FRED!D450)^(1/10)-1</f>
        <v>1.5399981470225699E-2</v>
      </c>
    </row>
    <row r="318" spans="1:3" x14ac:dyDescent="0.25">
      <c r="A318" s="28">
        <f>FRED!A331</f>
        <v>22037</v>
      </c>
      <c r="B318">
        <f>(FRED!B331/100+1)*(FRED!D331/FRED!D334)^4-1</f>
        <v>1.9012466372361425E-2</v>
      </c>
      <c r="C318">
        <f>(FRED!C331/100+1)*(FRED!D331/FRED!D451)^(1/10)-1</f>
        <v>1.5818047713968886E-2</v>
      </c>
    </row>
    <row r="319" spans="1:3" x14ac:dyDescent="0.25">
      <c r="A319" s="28">
        <f>FRED!A332</f>
        <v>22068</v>
      </c>
      <c r="B319">
        <f>(FRED!B332/100+1)*(FRED!D332/FRED!D335)^4-1</f>
        <v>2.4599999999999955E-2</v>
      </c>
      <c r="C319">
        <f>(FRED!C332/100+1)*(FRED!D332/FRED!D452)^(1/10)-1</f>
        <v>1.3690258169585912E-2</v>
      </c>
    </row>
    <row r="320" spans="1:3" x14ac:dyDescent="0.25">
      <c r="A320" s="28">
        <f>FRED!A333</f>
        <v>22098</v>
      </c>
      <c r="B320">
        <f>(FRED!B333/100+1)*(FRED!D333/FRED!D336)^4-1</f>
        <v>-4.1878481603642159E-3</v>
      </c>
      <c r="C320">
        <f>(FRED!C333/100+1)*(FRED!D333/FRED!D453)^(1/10)-1</f>
        <v>1.0737218235760126E-2</v>
      </c>
    </row>
    <row r="321" spans="1:3" x14ac:dyDescent="0.25">
      <c r="A321" s="28">
        <f>FRED!A334</f>
        <v>22129</v>
      </c>
      <c r="B321">
        <f>(FRED!B334/100+1)*(FRED!D334/FRED!D337)^4-1</f>
        <v>-4.1878481603642159E-3</v>
      </c>
      <c r="C321">
        <f>(FRED!C334/100+1)*(FRED!D334/FRED!D454)^(1/10)-1</f>
        <v>9.7644201431368316E-3</v>
      </c>
    </row>
    <row r="322" spans="1:3" x14ac:dyDescent="0.25">
      <c r="A322" s="28">
        <f>FRED!A335</f>
        <v>22160</v>
      </c>
      <c r="B322">
        <f>(FRED!B335/100+1)*(FRED!D335/FRED!D338)^4-1</f>
        <v>-2.4356860163647909E-3</v>
      </c>
      <c r="C322">
        <f>(FRED!C335/100+1)*(FRED!D335/FRED!D455)^(1/10)-1</f>
        <v>9.2480475534089113E-3</v>
      </c>
    </row>
    <row r="323" spans="1:3" x14ac:dyDescent="0.25">
      <c r="A323" s="28">
        <f>FRED!A336</f>
        <v>22190</v>
      </c>
      <c r="B323">
        <f>(FRED!B336/100+1)*(FRED!D336/FRED!D339)^4-1</f>
        <v>2.2999999999999909E-2</v>
      </c>
      <c r="C323">
        <f>(FRED!C336/100+1)*(FRED!D336/FRED!D456)^(1/10)-1</f>
        <v>1.0289293264624133E-2</v>
      </c>
    </row>
    <row r="324" spans="1:3" x14ac:dyDescent="0.25">
      <c r="A324" s="28">
        <f>FRED!A337</f>
        <v>22221</v>
      </c>
      <c r="B324">
        <f>(FRED!B337/100+1)*(FRED!D337/FRED!D340)^4-1</f>
        <v>2.3700000000000054E-2</v>
      </c>
      <c r="C324">
        <f>(FRED!C337/100+1)*(FRED!D337/FRED!D457)^(1/10)-1</f>
        <v>1.0166670097433217E-2</v>
      </c>
    </row>
    <row r="325" spans="1:3" x14ac:dyDescent="0.25">
      <c r="A325" s="28">
        <f>FRED!A338</f>
        <v>22251</v>
      </c>
      <c r="B325">
        <f>(FRED!B338/100+1)*(FRED!D338/FRED!D341)^4-1</f>
        <v>2.2499999999999964E-2</v>
      </c>
      <c r="C325">
        <f>(FRED!C338/100+1)*(FRED!D338/FRED!D458)^(1/10)-1</f>
        <v>8.7835661979775992E-3</v>
      </c>
    </row>
    <row r="326" spans="1:3" x14ac:dyDescent="0.25">
      <c r="A326" s="28">
        <f>FRED!A339</f>
        <v>22282</v>
      </c>
      <c r="B326">
        <f>(FRED!B339/100+1)*(FRED!D339/FRED!D342)^4-1</f>
        <v>2.2399999999999975E-2</v>
      </c>
      <c r="C326">
        <f>(FRED!C339/100+1)*(FRED!D339/FRED!D459)^(1/10)-1</f>
        <v>8.7835661979775992E-3</v>
      </c>
    </row>
    <row r="327" spans="1:3" x14ac:dyDescent="0.25">
      <c r="A327" s="28">
        <f>FRED!A340</f>
        <v>22313</v>
      </c>
      <c r="B327">
        <f>(FRED!B340/100+1)*(FRED!D340/FRED!D343)^4-1</f>
        <v>2.4199999999999999E-2</v>
      </c>
      <c r="C327">
        <f>(FRED!C340/100+1)*(FRED!D340/FRED!D460)^(1/10)-1</f>
        <v>7.9477116222252953E-3</v>
      </c>
    </row>
    <row r="328" spans="1:3" x14ac:dyDescent="0.25">
      <c r="A328" s="28">
        <f>FRED!A341</f>
        <v>22341</v>
      </c>
      <c r="B328">
        <f>(FRED!B341/100+1)*(FRED!D341/FRED!D344)^4-1</f>
        <v>2.3900000000000032E-2</v>
      </c>
      <c r="C328">
        <f>(FRED!C341/100+1)*(FRED!D341/FRED!D461)^(1/10)-1</f>
        <v>7.3070439812670251E-3</v>
      </c>
    </row>
    <row r="329" spans="1:3" x14ac:dyDescent="0.25">
      <c r="A329" s="28">
        <f>FRED!A342</f>
        <v>22372</v>
      </c>
      <c r="B329">
        <f>(FRED!B342/100+1)*(FRED!D342/FRED!D345)^4-1</f>
        <v>-4.1057703053826167E-3</v>
      </c>
      <c r="C329">
        <f>(FRED!C342/100+1)*(FRED!D342/FRED!D462)^(1/10)-1</f>
        <v>7.4438626894570703E-3</v>
      </c>
    </row>
    <row r="330" spans="1:3" x14ac:dyDescent="0.25">
      <c r="A330" s="28">
        <f>FRED!A343</f>
        <v>22402</v>
      </c>
      <c r="B330">
        <f>(FRED!B343/100+1)*(FRED!D343/FRED!D346)^4-1</f>
        <v>9.284216364031872E-3</v>
      </c>
      <c r="C330">
        <f>(FRED!C343/100+1)*(FRED!D343/FRED!D463)^(1/10)-1</f>
        <v>6.2635837812154982E-3</v>
      </c>
    </row>
    <row r="331" spans="1:3" x14ac:dyDescent="0.25">
      <c r="A331" s="28">
        <f>FRED!A344</f>
        <v>22433</v>
      </c>
      <c r="B331">
        <f>(FRED!B344/100+1)*(FRED!D344/FRED!D347)^4-1</f>
        <v>-3.716330778666399E-3</v>
      </c>
      <c r="C331">
        <f>(FRED!C344/100+1)*(FRED!D344/FRED!D464)^(1/10)-1</f>
        <v>7.1657857441513872E-3</v>
      </c>
    </row>
    <row r="332" spans="1:3" x14ac:dyDescent="0.25">
      <c r="A332" s="28">
        <f>FRED!A345</f>
        <v>22463</v>
      </c>
      <c r="B332">
        <f>(FRED!B345/100+1)*(FRED!D345/FRED!D348)^4-1</f>
        <v>2.2399999999999975E-2</v>
      </c>
      <c r="C332">
        <f>(FRED!C345/100+1)*(FRED!D345/FRED!D465)^(1/10)-1</f>
        <v>7.979785414303775E-3</v>
      </c>
    </row>
    <row r="333" spans="1:3" x14ac:dyDescent="0.25">
      <c r="A333" s="28">
        <f>FRED!A346</f>
        <v>22494</v>
      </c>
      <c r="B333">
        <f>(FRED!B346/100+1)*(FRED!D346/FRED!D349)^4-1</f>
        <v>1.031610843751829E-2</v>
      </c>
      <c r="C333">
        <f>(FRED!C346/100+1)*(FRED!D346/FRED!D466)^(1/10)-1</f>
        <v>8.5593177599549986E-3</v>
      </c>
    </row>
    <row r="334" spans="1:3" x14ac:dyDescent="0.25">
      <c r="A334" s="28">
        <f>FRED!A347</f>
        <v>22525</v>
      </c>
      <c r="B334">
        <f>(FRED!B347/100+1)*(FRED!D347/FRED!D350)^4-1</f>
        <v>2.2799999999999931E-2</v>
      </c>
      <c r="C334">
        <f>(FRED!C347/100+1)*(FRED!D347/FRED!D467)^(1/10)-1</f>
        <v>8.31429030929276E-3</v>
      </c>
    </row>
    <row r="335" spans="1:3" x14ac:dyDescent="0.25">
      <c r="A335" s="28">
        <f>FRED!A348</f>
        <v>22555</v>
      </c>
      <c r="B335">
        <f>(FRED!B348/100+1)*(FRED!D348/FRED!D351)^4-1</f>
        <v>2.2999999999999909E-2</v>
      </c>
      <c r="C335">
        <f>(FRED!C348/100+1)*(FRED!D348/FRED!D468)^(1/10)-1</f>
        <v>7.4857977724700486E-3</v>
      </c>
    </row>
    <row r="336" spans="1:3" x14ac:dyDescent="0.25">
      <c r="A336" s="28">
        <f>FRED!A349</f>
        <v>22586</v>
      </c>
      <c r="B336">
        <f>(FRED!B349/100+1)*(FRED!D349/FRED!D352)^4-1</f>
        <v>1.1249111960204283E-2</v>
      </c>
      <c r="C336">
        <f>(FRED!C349/100+1)*(FRED!D349/FRED!D469)^(1/10)-1</f>
        <v>7.6796941923649165E-3</v>
      </c>
    </row>
    <row r="337" spans="1:3" x14ac:dyDescent="0.25">
      <c r="A337" s="28">
        <f>FRED!A350</f>
        <v>22616</v>
      </c>
      <c r="B337">
        <f>(FRED!B350/100+1)*(FRED!D350/FRED!D353)^4-1</f>
        <v>1.2433244409806532E-2</v>
      </c>
      <c r="C337">
        <f>(FRED!C350/100+1)*(FRED!D350/FRED!D470)^(1/10)-1</f>
        <v>8.3510731737110877E-3</v>
      </c>
    </row>
    <row r="338" spans="1:3" x14ac:dyDescent="0.25">
      <c r="A338" s="28">
        <f>FRED!A351</f>
        <v>22647</v>
      </c>
      <c r="B338">
        <f>(FRED!B351/100+1)*(FRED!D351/FRED!D354)^4-1</f>
        <v>2.5851648851538123E-4</v>
      </c>
      <c r="C338">
        <f>(FRED!C351/100+1)*(FRED!D351/FRED!D471)^(1/10)-1</f>
        <v>8.5448750328642742E-3</v>
      </c>
    </row>
    <row r="339" spans="1:3" x14ac:dyDescent="0.25">
      <c r="A339" s="28">
        <f>FRED!A352</f>
        <v>22678</v>
      </c>
      <c r="B339">
        <f>(FRED!B352/100+1)*(FRED!D352/FRED!D355)^4-1</f>
        <v>1.3760810980234295E-2</v>
      </c>
      <c r="C339">
        <f>(FRED!C352/100+1)*(FRED!D352/FRED!D472)^(1/10)-1</f>
        <v>8.0033789446058989E-3</v>
      </c>
    </row>
    <row r="340" spans="1:3" x14ac:dyDescent="0.25">
      <c r="A340" s="28">
        <f>FRED!A353</f>
        <v>22706</v>
      </c>
      <c r="B340">
        <f>(FRED!B353/100+1)*(FRED!D353/FRED!D356)^4-1</f>
        <v>1.3662128919397221E-2</v>
      </c>
      <c r="C340">
        <f>(FRED!C353/100+1)*(FRED!D353/FRED!D473)^(1/10)-1</f>
        <v>6.6941450008550785E-3</v>
      </c>
    </row>
    <row r="341" spans="1:3" x14ac:dyDescent="0.25">
      <c r="A341" s="28">
        <f>FRED!A354</f>
        <v>22737</v>
      </c>
      <c r="B341">
        <f>(FRED!B354/100+1)*(FRED!D354/FRED!D357)^4-1</f>
        <v>1.3805273442400567E-2</v>
      </c>
      <c r="C341">
        <f>(FRED!C354/100+1)*(FRED!D354/FRED!D474)^(1/10)-1</f>
        <v>5.9133318080879516E-3</v>
      </c>
    </row>
    <row r="342" spans="1:3" x14ac:dyDescent="0.25">
      <c r="A342" s="28">
        <f>FRED!A355</f>
        <v>22767</v>
      </c>
      <c r="B342">
        <f>(FRED!B355/100+1)*(FRED!D355/FRED!D358)^4-1</f>
        <v>1.3410527886694057E-2</v>
      </c>
      <c r="C342">
        <f>(FRED!C355/100+1)*(FRED!D355/FRED!D475)^(1/10)-1</f>
        <v>5.9618082221288837E-3</v>
      </c>
    </row>
    <row r="343" spans="1:3" x14ac:dyDescent="0.25">
      <c r="A343" s="28">
        <f>FRED!A356</f>
        <v>22798</v>
      </c>
      <c r="B343">
        <f>(FRED!B356/100+1)*(FRED!D356/FRED!D359)^4-1</f>
        <v>5.3140626097802901E-4</v>
      </c>
      <c r="C343">
        <f>(FRED!C356/100+1)*(FRED!D356/FRED!D476)^(1/10)-1</f>
        <v>6.107609281998716E-3</v>
      </c>
    </row>
    <row r="344" spans="1:3" x14ac:dyDescent="0.25">
      <c r="A344" s="28">
        <f>FRED!A357</f>
        <v>22828</v>
      </c>
      <c r="B344">
        <f>(FRED!B357/100+1)*(FRED!D357/FRED!D360)^4-1</f>
        <v>1.5724567921478139E-2</v>
      </c>
      <c r="C344">
        <f>(FRED!C357/100+1)*(FRED!D357/FRED!D477)^(1/10)-1</f>
        <v>6.926931910687717E-3</v>
      </c>
    </row>
    <row r="345" spans="1:3" x14ac:dyDescent="0.25">
      <c r="A345" s="28">
        <f>FRED!A358</f>
        <v>22859</v>
      </c>
      <c r="B345">
        <f>(FRED!B358/100+1)*(FRED!D358/FRED!D361)^4-1</f>
        <v>1.4737661034652128E-2</v>
      </c>
      <c r="C345">
        <f>(FRED!C358/100+1)*(FRED!D358/FRED!D478)^(1/10)-1</f>
        <v>6.3965676048185482E-3</v>
      </c>
    </row>
    <row r="346" spans="1:3" x14ac:dyDescent="0.25">
      <c r="A346" s="28">
        <f>FRED!A359</f>
        <v>22890</v>
      </c>
      <c r="B346">
        <f>(FRED!B359/100+1)*(FRED!D359/FRED!D362)^4-1</f>
        <v>2.7800000000000047E-2</v>
      </c>
      <c r="C346">
        <f>(FRED!C359/100+1)*(FRED!D359/FRED!D479)^(1/10)-1</f>
        <v>6.488835603747134E-3</v>
      </c>
    </row>
    <row r="347" spans="1:3" x14ac:dyDescent="0.25">
      <c r="A347" s="28">
        <f>FRED!A360</f>
        <v>22920</v>
      </c>
      <c r="B347">
        <f>(FRED!B360/100+1)*(FRED!D360/FRED!D363)^4-1</f>
        <v>2.7400000000000091E-2</v>
      </c>
      <c r="C347">
        <f>(FRED!C360/100+1)*(FRED!D360/FRED!D480)^(1/10)-1</f>
        <v>5.5281861866109949E-3</v>
      </c>
    </row>
    <row r="348" spans="1:3" x14ac:dyDescent="0.25">
      <c r="A348" s="28">
        <f>FRED!A361</f>
        <v>22951</v>
      </c>
      <c r="B348">
        <f>(FRED!B361/100+1)*(FRED!D361/FRED!D364)^4-1</f>
        <v>2.8299999999999992E-2</v>
      </c>
      <c r="C348">
        <f>(FRED!C361/100+1)*(FRED!D361/FRED!D481)^(1/10)-1</f>
        <v>5.19405356035052E-3</v>
      </c>
    </row>
    <row r="349" spans="1:3" x14ac:dyDescent="0.25">
      <c r="A349" s="28">
        <f>FRED!A362</f>
        <v>22981</v>
      </c>
      <c r="B349">
        <f>(FRED!B362/100+1)*(FRED!D362/FRED!D365)^4-1</f>
        <v>1.5275057456713315E-2</v>
      </c>
      <c r="C349">
        <f>(FRED!C362/100+1)*(FRED!D362/FRED!D482)^(1/10)-1</f>
        <v>4.3770571294576843E-3</v>
      </c>
    </row>
    <row r="350" spans="1:3" x14ac:dyDescent="0.25">
      <c r="A350" s="28">
        <f>FRED!A363</f>
        <v>23012</v>
      </c>
      <c r="B350">
        <f>(FRED!B363/100+1)*(FRED!D363/FRED!D366)^4-1</f>
        <v>1.5669837298244005E-2</v>
      </c>
      <c r="C350">
        <f>(FRED!C363/100+1)*(FRED!D363/FRED!D483)^(1/10)-1</f>
        <v>3.850991928271652E-3</v>
      </c>
    </row>
    <row r="351" spans="1:3" x14ac:dyDescent="0.25">
      <c r="A351" s="28">
        <f>FRED!A364</f>
        <v>23043</v>
      </c>
      <c r="B351">
        <f>(FRED!B364/100+1)*(FRED!D364/FRED!D367)^4-1</f>
        <v>1.5768532258626733E-2</v>
      </c>
      <c r="C351">
        <f>(FRED!C364/100+1)*(FRED!D364/FRED!D484)^(1/10)-1</f>
        <v>4.0163084583975106E-3</v>
      </c>
    </row>
    <row r="352" spans="1:3" x14ac:dyDescent="0.25">
      <c r="A352" s="28">
        <f>FRED!A365</f>
        <v>23071</v>
      </c>
      <c r="B352">
        <f>(FRED!B365/100+1)*(FRED!D365/FRED!D368)^4-1</f>
        <v>1.5516113047493008E-2</v>
      </c>
      <c r="C352">
        <f>(FRED!C365/100+1)*(FRED!D365/FRED!D485)^(1/10)-1</f>
        <v>3.510963516629273E-3</v>
      </c>
    </row>
    <row r="353" spans="1:3" x14ac:dyDescent="0.25">
      <c r="A353" s="28">
        <f>FRED!A366</f>
        <v>23102</v>
      </c>
      <c r="B353">
        <f>(FRED!B366/100+1)*(FRED!D366/FRED!D369)^4-1</f>
        <v>2.446560890377425E-3</v>
      </c>
      <c r="C353">
        <f>(FRED!C366/100+1)*(FRED!D366/FRED!D486)^(1/10)-1</f>
        <v>3.2042861120415989E-3</v>
      </c>
    </row>
    <row r="354" spans="1:3" x14ac:dyDescent="0.25">
      <c r="A354" s="28">
        <f>FRED!A367</f>
        <v>23132</v>
      </c>
      <c r="B354">
        <f>(FRED!B367/100+1)*(FRED!D367/FRED!D370)^4-1</f>
        <v>2.7388193629405144E-3</v>
      </c>
      <c r="C354">
        <f>(FRED!C367/100+1)*(FRED!D367/FRED!D487)^(1/10)-1</f>
        <v>2.1309131406717086E-3</v>
      </c>
    </row>
    <row r="355" spans="1:3" x14ac:dyDescent="0.25">
      <c r="A355" s="28">
        <f>FRED!A368</f>
        <v>23163</v>
      </c>
      <c r="B355">
        <f>(FRED!B368/100+1)*(FRED!D368/FRED!D371)^4-1</f>
        <v>1.6546529852146774E-2</v>
      </c>
      <c r="C355">
        <f>(FRED!C368/100+1)*(FRED!D368/FRED!D488)^(1/10)-1</f>
        <v>2.3548449738468591E-3</v>
      </c>
    </row>
    <row r="356" spans="1:3" x14ac:dyDescent="0.25">
      <c r="A356" s="28">
        <f>FRED!A369</f>
        <v>23193</v>
      </c>
      <c r="B356">
        <f>(FRED!B369/100+1)*(FRED!D369/FRED!D372)^4-1</f>
        <v>1.84651186000655E-2</v>
      </c>
      <c r="C356">
        <f>(FRED!C369/100+1)*(FRED!D369/FRED!D489)^(1/10)-1</f>
        <v>2.7445595374930853E-3</v>
      </c>
    </row>
    <row r="357" spans="1:3" x14ac:dyDescent="0.25">
      <c r="A357" s="28">
        <f>FRED!A370</f>
        <v>23224</v>
      </c>
      <c r="B357">
        <f>(FRED!B370/100+1)*(FRED!D370/FRED!D373)^4-1</f>
        <v>1.9847025138192809E-2</v>
      </c>
      <c r="C357">
        <f>(FRED!C370/100+1)*(FRED!D370/FRED!D490)^(1/10)-1</f>
        <v>7.5904188833764152E-4</v>
      </c>
    </row>
    <row r="358" spans="1:3" x14ac:dyDescent="0.25">
      <c r="A358" s="28">
        <f>FRED!A371</f>
        <v>23255</v>
      </c>
      <c r="B358">
        <f>(FRED!B371/100+1)*(FRED!D371/FRED!D374)^4-1</f>
        <v>7.2936868386632714E-3</v>
      </c>
      <c r="C358">
        <f>(FRED!C371/100+1)*(FRED!D371/FRED!D491)^(1/10)-1</f>
        <v>1.3070584489514037E-3</v>
      </c>
    </row>
    <row r="359" spans="1:3" x14ac:dyDescent="0.25">
      <c r="A359" s="28">
        <f>FRED!A372</f>
        <v>23285</v>
      </c>
      <c r="B359">
        <f>(FRED!B372/100+1)*(FRED!D372/FRED!D375)^4-1</f>
        <v>2.1173281796890153E-2</v>
      </c>
      <c r="C359">
        <f>(FRED!C372/100+1)*(FRED!D372/FRED!D492)^(1/10)-1</f>
        <v>1.0390833178868242E-3</v>
      </c>
    </row>
    <row r="360" spans="1:3" x14ac:dyDescent="0.25">
      <c r="A360" s="28">
        <f>FRED!A373</f>
        <v>23316</v>
      </c>
      <c r="B360">
        <f>(FRED!B373/100+1)*(FRED!D373/FRED!D376)^4-1</f>
        <v>2.1864264201199246E-2</v>
      </c>
      <c r="C360">
        <f>(FRED!C373/100+1)*(FRED!D373/FRED!D493)^(1/10)-1</f>
        <v>4.7896609722419825E-4</v>
      </c>
    </row>
    <row r="361" spans="1:3" x14ac:dyDescent="0.25">
      <c r="A361" s="28">
        <f>FRED!A374</f>
        <v>23346</v>
      </c>
      <c r="B361">
        <f>(FRED!B374/100+1)*(FRED!D374/FRED!D377)^4-1</f>
        <v>3.5199999999999898E-2</v>
      </c>
      <c r="C361">
        <f>(FRED!C374/100+1)*(FRED!D374/FRED!D494)^(1/10)-1</f>
        <v>2.4760178357641216E-4</v>
      </c>
    </row>
    <row r="362" spans="1:3" x14ac:dyDescent="0.25">
      <c r="A362" s="28">
        <f>FRED!A375</f>
        <v>23377</v>
      </c>
      <c r="B362">
        <f>(FRED!B375/100+1)*(FRED!D375/FRED!D378)^4-1</f>
        <v>3.5199999999999898E-2</v>
      </c>
      <c r="C362">
        <f>(FRED!C375/100+1)*(FRED!D375/FRED!D495)^(1/10)-1</f>
        <v>-2.3041516487143365E-4</v>
      </c>
    </row>
    <row r="363" spans="1:3" x14ac:dyDescent="0.25">
      <c r="A363" s="28">
        <f>FRED!A376</f>
        <v>23408</v>
      </c>
      <c r="B363">
        <f>(FRED!B376/100+1)*(FRED!D376/FRED!D379)^4-1</f>
        <v>3.5299999999999887E-2</v>
      </c>
      <c r="C363">
        <f>(FRED!C376/100+1)*(FRED!D376/FRED!D496)^(1/10)-1</f>
        <v>-1.7003419278078802E-3</v>
      </c>
    </row>
    <row r="364" spans="1:3" x14ac:dyDescent="0.25">
      <c r="A364" s="28">
        <f>FRED!A377</f>
        <v>23437</v>
      </c>
      <c r="B364">
        <f>(FRED!B377/100+1)*(FRED!D377/FRED!D380)^4-1</f>
        <v>2.2104506251552358E-2</v>
      </c>
      <c r="C364">
        <f>(FRED!C377/100+1)*(FRED!D377/FRED!D497)^(1/10)-1</f>
        <v>-2.2904549621510784E-3</v>
      </c>
    </row>
    <row r="365" spans="1:3" x14ac:dyDescent="0.25">
      <c r="A365" s="28">
        <f>FRED!A378</f>
        <v>23468</v>
      </c>
      <c r="B365">
        <f>(FRED!B378/100+1)*(FRED!D378/FRED!D381)^4-1</f>
        <v>8.3395705881428306E-3</v>
      </c>
      <c r="C365">
        <f>(FRED!C378/100+1)*(FRED!D378/FRED!D498)^(1/10)-1</f>
        <v>-2.6112576572570045E-3</v>
      </c>
    </row>
    <row r="366" spans="1:3" x14ac:dyDescent="0.25">
      <c r="A366" s="28">
        <f>FRED!A379</f>
        <v>23498</v>
      </c>
      <c r="B366">
        <f>(FRED!B379/100+1)*(FRED!D379/FRED!D382)^4-1</f>
        <v>2.1512210806554188E-2</v>
      </c>
      <c r="C366">
        <f>(FRED!C379/100+1)*(FRED!D379/FRED!D499)^(1/10)-1</f>
        <v>-4.1362135764987373E-3</v>
      </c>
    </row>
    <row r="367" spans="1:3" x14ac:dyDescent="0.25">
      <c r="A367" s="28">
        <f>FRED!A380</f>
        <v>23529</v>
      </c>
      <c r="B367">
        <f>(FRED!B380/100+1)*(FRED!D380/FRED!D383)^4-1</f>
        <v>2.1554730631135E-2</v>
      </c>
      <c r="C367">
        <f>(FRED!C380/100+1)*(FRED!D380/FRED!D500)^(1/10)-1</f>
        <v>-4.9171862169823388E-3</v>
      </c>
    </row>
    <row r="368" spans="1:3" x14ac:dyDescent="0.25">
      <c r="A368" s="28">
        <f>FRED!A381</f>
        <v>23559</v>
      </c>
      <c r="B368">
        <f>(FRED!B381/100+1)*(FRED!D381/FRED!D384)^4-1</f>
        <v>3.4599999999999964E-2</v>
      </c>
      <c r="C368">
        <f>(FRED!C381/100+1)*(FRED!D381/FRED!D501)^(1/10)-1</f>
        <v>-5.2146473392840065E-3</v>
      </c>
    </row>
    <row r="369" spans="1:3" x14ac:dyDescent="0.25">
      <c r="A369" s="28">
        <f>FRED!A382</f>
        <v>23590</v>
      </c>
      <c r="B369">
        <f>(FRED!B382/100+1)*(FRED!D382/FRED!D385)^4-1</f>
        <v>8.715627221731248E-3</v>
      </c>
      <c r="C369">
        <f>(FRED!C382/100+1)*(FRED!D382/FRED!D502)^(1/10)-1</f>
        <v>-6.7348293520117508E-3</v>
      </c>
    </row>
    <row r="370" spans="1:3" x14ac:dyDescent="0.25">
      <c r="A370" s="28">
        <f>FRED!A383</f>
        <v>23621</v>
      </c>
      <c r="B370">
        <f>(FRED!B383/100+1)*(FRED!D383/FRED!D386)^4-1</f>
        <v>2.2090599703716629E-2</v>
      </c>
      <c r="C370">
        <f>(FRED!C383/100+1)*(FRED!D383/FRED!D503)^(1/10)-1</f>
        <v>-7.5041347055524454E-3</v>
      </c>
    </row>
    <row r="371" spans="1:3" x14ac:dyDescent="0.25">
      <c r="A371" s="28">
        <f>FRED!A384</f>
        <v>23651</v>
      </c>
      <c r="B371">
        <f>(FRED!B384/100+1)*(FRED!D384/FRED!D387)^4-1</f>
        <v>2.2485496100781877E-2</v>
      </c>
      <c r="C371">
        <f>(FRED!C384/100+1)*(FRED!D384/FRED!D504)^(1/10)-1</f>
        <v>-8.5747239058276969E-3</v>
      </c>
    </row>
    <row r="372" spans="1:3" x14ac:dyDescent="0.25">
      <c r="A372" s="28">
        <f>FRED!A385</f>
        <v>23682</v>
      </c>
      <c r="B372">
        <f>(FRED!B385/100+1)*(FRED!D385/FRED!D388)^4-1</f>
        <v>3.6399999999999988E-2</v>
      </c>
      <c r="C372">
        <f>(FRED!C385/100+1)*(FRED!D385/FRED!D505)^(1/10)-1</f>
        <v>-9.4098373407476288E-3</v>
      </c>
    </row>
    <row r="373" spans="1:3" x14ac:dyDescent="0.25">
      <c r="A373" s="28">
        <f>FRED!A386</f>
        <v>23712</v>
      </c>
      <c r="B373">
        <f>(FRED!B386/100+1)*(FRED!D386/FRED!D389)^4-1</f>
        <v>2.5193172741496905E-2</v>
      </c>
      <c r="C373">
        <f>(FRED!C386/100+1)*(FRED!D386/FRED!D506)^(1/10)-1</f>
        <v>-9.8908438623871442E-3</v>
      </c>
    </row>
    <row r="374" spans="1:3" x14ac:dyDescent="0.25">
      <c r="A374" s="28">
        <f>FRED!A387</f>
        <v>23743</v>
      </c>
      <c r="B374">
        <f>(FRED!B387/100+1)*(FRED!D387/FRED!D390)^4-1</f>
        <v>1.1903212856815948E-2</v>
      </c>
      <c r="C374">
        <f>(FRED!C387/100+1)*(FRED!D387/FRED!D507)^(1/10)-1</f>
        <v>-1.0176580554140058E-2</v>
      </c>
    </row>
    <row r="375" spans="1:3" x14ac:dyDescent="0.25">
      <c r="A375" s="28">
        <f>FRED!A388</f>
        <v>23774</v>
      </c>
      <c r="B375">
        <f>(FRED!B388/100+1)*(FRED!D388/FRED!D391)^4-1</f>
        <v>1.3072930471138333E-2</v>
      </c>
      <c r="C375">
        <f>(FRED!C388/100+1)*(FRED!D388/FRED!D508)^(1/10)-1</f>
        <v>-1.0743471665812243E-2</v>
      </c>
    </row>
    <row r="376" spans="1:3" x14ac:dyDescent="0.25">
      <c r="A376" s="28">
        <f>FRED!A389</f>
        <v>23802</v>
      </c>
      <c r="B376">
        <f>(FRED!B389/100+1)*(FRED!D389/FRED!D392)^4-1</f>
        <v>3.9139399985477219E-4</v>
      </c>
      <c r="C376">
        <f>(FRED!C389/100+1)*(FRED!D389/FRED!D509)^(1/10)-1</f>
        <v>-1.0803051132245556E-2</v>
      </c>
    </row>
    <row r="377" spans="1:3" x14ac:dyDescent="0.25">
      <c r="A377" s="28">
        <f>FRED!A390</f>
        <v>23833</v>
      </c>
      <c r="B377">
        <f>(FRED!B390/100+1)*(FRED!D390/FRED!D393)^4-1</f>
        <v>1.3237346989245502E-2</v>
      </c>
      <c r="C377">
        <f>(FRED!C390/100+1)*(FRED!D390/FRED!D510)^(1/10)-1</f>
        <v>-1.0957129782334429E-2</v>
      </c>
    </row>
    <row r="378" spans="1:3" x14ac:dyDescent="0.25">
      <c r="A378" s="28">
        <f>FRED!A391</f>
        <v>23863</v>
      </c>
      <c r="B378">
        <f>(FRED!B391/100+1)*(FRED!D391/FRED!D394)^4-1</f>
        <v>1.2847377838090424E-2</v>
      </c>
      <c r="C378">
        <f>(FRED!C391/100+1)*(FRED!D391/FRED!D511)^(1/10)-1</f>
        <v>-1.1421417013740887E-2</v>
      </c>
    </row>
    <row r="379" spans="1:3" x14ac:dyDescent="0.25">
      <c r="A379" s="28">
        <f>FRED!A392</f>
        <v>23894</v>
      </c>
      <c r="B379">
        <f>(FRED!B392/100+1)*(FRED!D392/FRED!D395)^4-1</f>
        <v>3.8000000000000034E-2</v>
      </c>
      <c r="C379">
        <f>(FRED!C392/100+1)*(FRED!D392/FRED!D512)^(1/10)-1</f>
        <v>-1.1534251288117803E-2</v>
      </c>
    </row>
    <row r="380" spans="1:3" x14ac:dyDescent="0.25">
      <c r="A380" s="28">
        <f>FRED!A393</f>
        <v>23924</v>
      </c>
      <c r="B380">
        <f>(FRED!B393/100+1)*(FRED!D393/FRED!D396)^4-1</f>
        <v>2.5359031411342103E-2</v>
      </c>
      <c r="C380">
        <f>(FRED!C393/100+1)*(FRED!D393/FRED!D513)^(1/10)-1</f>
        <v>-1.2728731087475076E-2</v>
      </c>
    </row>
    <row r="381" spans="1:3" x14ac:dyDescent="0.25">
      <c r="A381" s="28">
        <f>FRED!A394</f>
        <v>23955</v>
      </c>
      <c r="B381">
        <f>(FRED!B394/100+1)*(FRED!D394/FRED!D397)^4-1</f>
        <v>2.5359031411342103E-2</v>
      </c>
      <c r="C381">
        <f>(FRED!C394/100+1)*(FRED!D394/FRED!D514)^(1/10)-1</f>
        <v>-1.2437048558871733E-2</v>
      </c>
    </row>
    <row r="382" spans="1:3" x14ac:dyDescent="0.25">
      <c r="A382" s="28">
        <f>FRED!A395</f>
        <v>23986</v>
      </c>
      <c r="B382">
        <f>(FRED!B395/100+1)*(FRED!D395/FRED!D398)^4-1</f>
        <v>1.3302207100579055E-2</v>
      </c>
      <c r="C382">
        <f>(FRED!C395/100+1)*(FRED!D395/FRED!D515)^(1/10)-1</f>
        <v>-1.2602299566408126E-2</v>
      </c>
    </row>
    <row r="383" spans="1:3" x14ac:dyDescent="0.25">
      <c r="A383" s="28">
        <f>FRED!A396</f>
        <v>24016</v>
      </c>
      <c r="B383">
        <f>(FRED!B396/100+1)*(FRED!D396/FRED!D399)^4-1</f>
        <v>2.7276060329425089E-2</v>
      </c>
      <c r="C383">
        <f>(FRED!C396/100+1)*(FRED!D396/FRED!D516)^(1/10)-1</f>
        <v>-1.2263403219697655E-2</v>
      </c>
    </row>
    <row r="384" spans="1:3" x14ac:dyDescent="0.25">
      <c r="A384" s="28">
        <f>FRED!A397</f>
        <v>24047</v>
      </c>
      <c r="B384">
        <f>(FRED!B397/100+1)*(FRED!D397/FRED!D400)^4-1</f>
        <v>2.4117394493960997E-3</v>
      </c>
      <c r="C384">
        <f>(FRED!C397/100+1)*(FRED!D397/FRED!D517)^(1/10)-1</f>
        <v>-1.2034322045394674E-2</v>
      </c>
    </row>
    <row r="385" spans="1:3" x14ac:dyDescent="0.25">
      <c r="A385" s="28">
        <f>FRED!A398</f>
        <v>24077</v>
      </c>
      <c r="B385">
        <f>(FRED!B398/100+1)*(FRED!D398/FRED!D401)^4-1</f>
        <v>5.32305621528395E-3</v>
      </c>
      <c r="C385">
        <f>(FRED!C398/100+1)*(FRED!D398/FRED!D518)^(1/10)-1</f>
        <v>-1.0471904928259779E-2</v>
      </c>
    </row>
    <row r="386" spans="1:3" x14ac:dyDescent="0.25">
      <c r="A386" s="28">
        <f>FRED!A399</f>
        <v>24108</v>
      </c>
      <c r="B386">
        <f>(FRED!B399/100+1)*(FRED!D399/FRED!D402)^4-1</f>
        <v>-1.7373315900775288E-2</v>
      </c>
      <c r="C386">
        <f>(FRED!C399/100+1)*(FRED!D399/FRED!D519)^(1/10)-1</f>
        <v>-1.0744587860628485E-2</v>
      </c>
    </row>
    <row r="387" spans="1:3" x14ac:dyDescent="0.25">
      <c r="A387" s="28">
        <f>FRED!A400</f>
        <v>24139</v>
      </c>
      <c r="B387">
        <f>(FRED!B400/100+1)*(FRED!D400/FRED!D403)^4-1</f>
        <v>8.1590583555823937E-3</v>
      </c>
      <c r="C387">
        <f>(FRED!C400/100+1)*(FRED!D400/FRED!D520)^(1/10)-1</f>
        <v>-8.3985258479319924E-3</v>
      </c>
    </row>
    <row r="388" spans="1:3" x14ac:dyDescent="0.25">
      <c r="A388" s="28">
        <f>FRED!A401</f>
        <v>24167</v>
      </c>
      <c r="B388">
        <f>(FRED!B401/100+1)*(FRED!D401/FRED!D404)^4-1</f>
        <v>7.6976639773691513E-3</v>
      </c>
      <c r="C388">
        <f>(FRED!C401/100+1)*(FRED!D401/FRED!D521)^(1/10)-1</f>
        <v>-7.8882562622372143E-3</v>
      </c>
    </row>
    <row r="389" spans="1:3" x14ac:dyDescent="0.25">
      <c r="A389" s="28">
        <f>FRED!A402</f>
        <v>24198</v>
      </c>
      <c r="B389">
        <f>(FRED!B402/100+1)*(FRED!D402/FRED!D405)^4-1</f>
        <v>2.0684127318495005E-2</v>
      </c>
      <c r="C389">
        <f>(FRED!C402/100+1)*(FRED!D402/FRED!D522)^(1/10)-1</f>
        <v>-8.7618744920450187E-3</v>
      </c>
    </row>
    <row r="390" spans="1:3" x14ac:dyDescent="0.25">
      <c r="A390" s="28">
        <f>FRED!A403</f>
        <v>24228</v>
      </c>
      <c r="B390">
        <f>(FRED!B403/100+1)*(FRED!D403/FRED!D406)^4-1</f>
        <v>-3.8681881884363722E-3</v>
      </c>
      <c r="C390">
        <f>(FRED!C403/100+1)*(FRED!D403/FRED!D523)^(1/10)-1</f>
        <v>-9.1821965843251752E-3</v>
      </c>
    </row>
    <row r="391" spans="1:3" x14ac:dyDescent="0.25">
      <c r="A391" s="28">
        <f>FRED!A404</f>
        <v>24259</v>
      </c>
      <c r="B391">
        <f>(FRED!B404/100+1)*(FRED!D404/FRED!D407)^4-1</f>
        <v>7.1758891786630752E-3</v>
      </c>
      <c r="C391">
        <f>(FRED!C404/100+1)*(FRED!D404/FRED!D524)^(1/10)-1</f>
        <v>-9.1169751424490242E-3</v>
      </c>
    </row>
    <row r="392" spans="1:3" x14ac:dyDescent="0.25">
      <c r="A392" s="28">
        <f>FRED!A405</f>
        <v>24289</v>
      </c>
      <c r="B392">
        <f>(FRED!B405/100+1)*(FRED!D405/FRED!D408)^4-1</f>
        <v>-2.0445948062973729E-3</v>
      </c>
      <c r="C392">
        <f>(FRED!C405/100+1)*(FRED!D405/FRED!D525)^(1/10)-1</f>
        <v>-7.3486461951691728E-3</v>
      </c>
    </row>
    <row r="393" spans="1:3" x14ac:dyDescent="0.25">
      <c r="A393" s="28">
        <f>FRED!A406</f>
        <v>24320</v>
      </c>
      <c r="B393">
        <f>(FRED!B406/100+1)*(FRED!D406/FRED!D409)^4-1</f>
        <v>2.4309594944580848E-2</v>
      </c>
      <c r="C393">
        <f>(FRED!C406/100+1)*(FRED!D406/FRED!D526)^(1/10)-1</f>
        <v>-5.3692460212598769E-3</v>
      </c>
    </row>
    <row r="394" spans="1:3" x14ac:dyDescent="0.25">
      <c r="A394" s="28">
        <f>FRED!A407</f>
        <v>24351</v>
      </c>
      <c r="B394">
        <f>(FRED!B407/100+1)*(FRED!D407/FRED!D410)^4-1</f>
        <v>2.8310804299833014E-2</v>
      </c>
      <c r="C394">
        <f>(FRED!C407/100+1)*(FRED!D407/FRED!D527)^(1/10)-1</f>
        <v>-6.0931279514511161E-3</v>
      </c>
    </row>
    <row r="395" spans="1:3" x14ac:dyDescent="0.25">
      <c r="A395" s="28">
        <f>FRED!A408</f>
        <v>24381</v>
      </c>
      <c r="B395">
        <f>(FRED!B408/100+1)*(FRED!D408/FRED!D411)^4-1</f>
        <v>5.3500000000000103E-2</v>
      </c>
      <c r="C395">
        <f>(FRED!C408/100+1)*(FRED!D408/FRED!D528)^(1/10)-1</f>
        <v>-7.6099713731881957E-3</v>
      </c>
    </row>
    <row r="396" spans="1:3" x14ac:dyDescent="0.25">
      <c r="A396" s="28">
        <f>FRED!A409</f>
        <v>24412</v>
      </c>
      <c r="B396">
        <f>(FRED!B409/100+1)*(FRED!D409/FRED!D412)^4-1</f>
        <v>5.3199999999999914E-2</v>
      </c>
      <c r="C396">
        <f>(FRED!C409/100+1)*(FRED!D409/FRED!D529)^(1/10)-1</f>
        <v>-6.3638855616401369E-3</v>
      </c>
    </row>
    <row r="397" spans="1:3" x14ac:dyDescent="0.25">
      <c r="A397" s="28">
        <f>FRED!A410</f>
        <v>24442</v>
      </c>
      <c r="B397">
        <f>(FRED!B410/100+1)*(FRED!D410/FRED!D413)^4-1</f>
        <v>3.693528822051384E-2</v>
      </c>
      <c r="C397">
        <f>(FRED!C410/100+1)*(FRED!D410/FRED!D530)^(1/10)-1</f>
        <v>-9.7284467260195795E-3</v>
      </c>
    </row>
    <row r="398" spans="1:3" x14ac:dyDescent="0.25">
      <c r="A398" s="28">
        <f>FRED!A411</f>
        <v>24473</v>
      </c>
      <c r="B398">
        <f>(FRED!B411/100+1)*(FRED!D411/FRED!D414)^4-1</f>
        <v>2.2118503053560667E-2</v>
      </c>
      <c r="C398">
        <f>(FRED!C411/100+1)*(FRED!D411/FRED!D531)^(1/10)-1</f>
        <v>-1.2692034935015806E-2</v>
      </c>
    </row>
    <row r="399" spans="1:3" x14ac:dyDescent="0.25">
      <c r="A399" s="28">
        <f>FRED!A412</f>
        <v>24504</v>
      </c>
      <c r="B399">
        <f>(FRED!B412/100+1)*(FRED!D412/FRED!D415)^4-1</f>
        <v>8.3164014501135863E-3</v>
      </c>
      <c r="C399">
        <f>(FRED!C412/100+1)*(FRED!D412/FRED!D532)^(1/10)-1</f>
        <v>-1.3227433578625325E-2</v>
      </c>
    </row>
    <row r="400" spans="1:3" x14ac:dyDescent="0.25">
      <c r="A400" s="28">
        <f>FRED!A413</f>
        <v>24532</v>
      </c>
      <c r="B400">
        <f>(FRED!B413/100+1)*(FRED!D413/FRED!D416)^4-1</f>
        <v>5.5335048655620334E-3</v>
      </c>
      <c r="C400">
        <f>(FRED!C413/100+1)*(FRED!D413/FRED!D533)^(1/10)-1</f>
        <v>-1.4441987251406774E-2</v>
      </c>
    </row>
    <row r="401" spans="1:3" x14ac:dyDescent="0.25">
      <c r="A401" s="28">
        <f>FRED!A414</f>
        <v>24563</v>
      </c>
      <c r="B401">
        <f>(FRED!B414/100+1)*(FRED!D414/FRED!D417)^4-1</f>
        <v>1.5918622388293446E-3</v>
      </c>
      <c r="C401">
        <f>(FRED!C414/100+1)*(FRED!D414/FRED!D534)^(1/10)-1</f>
        <v>-1.4497257168805122E-2</v>
      </c>
    </row>
    <row r="402" spans="1:3" x14ac:dyDescent="0.25">
      <c r="A402" s="28">
        <f>FRED!A415</f>
        <v>24593</v>
      </c>
      <c r="B402">
        <f>(FRED!B415/100+1)*(FRED!D415/FRED!D418)^4-1</f>
        <v>-6.1491865700125103E-4</v>
      </c>
      <c r="C402">
        <f>(FRED!C415/100+1)*(FRED!D415/FRED!D535)^(1/10)-1</f>
        <v>-1.2242099677800988E-2</v>
      </c>
    </row>
    <row r="403" spans="1:3" x14ac:dyDescent="0.25">
      <c r="A403" s="28">
        <f>FRED!A416</f>
        <v>24624</v>
      </c>
      <c r="B403">
        <f>(FRED!B416/100+1)*(FRED!D416/FRED!D419)^4-1</f>
        <v>-1.086264033002049E-3</v>
      </c>
      <c r="C403">
        <f>(FRED!C416/100+1)*(FRED!D416/FRED!D536)^(1/10)-1</f>
        <v>-1.0997092856790514E-2</v>
      </c>
    </row>
    <row r="404" spans="1:3" x14ac:dyDescent="0.25">
      <c r="A404" s="28">
        <f>FRED!A417</f>
        <v>24654</v>
      </c>
      <c r="B404">
        <f>(FRED!B417/100+1)*(FRED!D417/FRED!D420)^4-1</f>
        <v>5.4851471482872949E-3</v>
      </c>
      <c r="C404">
        <f>(FRED!C417/100+1)*(FRED!D417/FRED!D537)^(1/10)-1</f>
        <v>-9.8699516841039836E-3</v>
      </c>
    </row>
    <row r="405" spans="1:3" x14ac:dyDescent="0.25">
      <c r="A405" s="28">
        <f>FRED!A418</f>
        <v>24685</v>
      </c>
      <c r="B405">
        <f>(FRED!B418/100+1)*(FRED!D418/FRED!D421)^4-1</f>
        <v>6.1710108965835619E-3</v>
      </c>
      <c r="C405">
        <f>(FRED!C418/100+1)*(FRED!D418/FRED!D538)^(1/10)-1</f>
        <v>-8.7682263890032086E-3</v>
      </c>
    </row>
    <row r="406" spans="1:3" x14ac:dyDescent="0.25">
      <c r="A406" s="28">
        <f>FRED!A419</f>
        <v>24716</v>
      </c>
      <c r="B406">
        <f>(FRED!B419/100+1)*(FRED!D419/FRED!D422)^4-1</f>
        <v>7.7249368740170965E-3</v>
      </c>
      <c r="C406">
        <f>(FRED!C419/100+1)*(FRED!D419/FRED!D539)^(1/10)-1</f>
        <v>-8.6078818672307156E-3</v>
      </c>
    </row>
    <row r="407" spans="1:3" x14ac:dyDescent="0.25">
      <c r="A407" s="28">
        <f>FRED!A420</f>
        <v>24746</v>
      </c>
      <c r="B407">
        <f>(FRED!B420/100+1)*(FRED!D420/FRED!D423)^4-1</f>
        <v>-2.6039083308033728E-3</v>
      </c>
      <c r="C407">
        <f>(FRED!C420/100+1)*(FRED!D420/FRED!D540)^(1/10)-1</f>
        <v>-6.9410268428621302E-3</v>
      </c>
    </row>
    <row r="408" spans="1:3" x14ac:dyDescent="0.25">
      <c r="A408" s="28">
        <f>FRED!A421</f>
        <v>24777</v>
      </c>
      <c r="B408">
        <f>(FRED!B421/100+1)*(FRED!D421/FRED!D424)^4-1</f>
        <v>-8.4358650205362817E-4</v>
      </c>
      <c r="C408">
        <f>(FRED!C421/100+1)*(FRED!D421/FRED!D541)^(1/10)-1</f>
        <v>-4.587749759966897E-3</v>
      </c>
    </row>
    <row r="409" spans="1:3" x14ac:dyDescent="0.25">
      <c r="A409" s="28">
        <f>FRED!A422</f>
        <v>24807</v>
      </c>
      <c r="B409">
        <f>(FRED!B422/100+1)*(FRED!D422/FRED!D425)^4-1</f>
        <v>1.5843036026388368E-3</v>
      </c>
      <c r="C409">
        <f>(FRED!C422/100+1)*(FRED!D422/FRED!D542)^(1/10)-1</f>
        <v>-5.0854158334663335E-3</v>
      </c>
    </row>
    <row r="410" spans="1:3" x14ac:dyDescent="0.25">
      <c r="A410" s="28">
        <f>FRED!A423</f>
        <v>24838</v>
      </c>
      <c r="B410">
        <f>(FRED!B423/100+1)*(FRED!D423/FRED!D426)^4-1</f>
        <v>1.3848457507043221E-2</v>
      </c>
      <c r="C410">
        <f>(FRED!C423/100+1)*(FRED!D423/FRED!D543)^(1/10)-1</f>
        <v>-6.7390208149971098E-3</v>
      </c>
    </row>
    <row r="411" spans="1:3" x14ac:dyDescent="0.25">
      <c r="A411" s="28">
        <f>FRED!A424</f>
        <v>24869</v>
      </c>
      <c r="B411">
        <f>(FRED!B424/100+1)*(FRED!D424/FRED!D427)^4-1</f>
        <v>1.3758742124563739E-2</v>
      </c>
      <c r="C411">
        <f>(FRED!C424/100+1)*(FRED!D424/FRED!D544)^(1/10)-1</f>
        <v>-6.7995043619156759E-3</v>
      </c>
    </row>
    <row r="412" spans="1:3" x14ac:dyDescent="0.25">
      <c r="A412" s="28">
        <f>FRED!A425</f>
        <v>24898</v>
      </c>
      <c r="B412">
        <f>(FRED!B425/100+1)*(FRED!D425/FRED!D428)^4-1</f>
        <v>4.0387050972716665E-3</v>
      </c>
      <c r="C412">
        <f>(FRED!C425/100+1)*(FRED!D425/FRED!D545)^(1/10)-1</f>
        <v>-5.6030300537790456E-3</v>
      </c>
    </row>
    <row r="413" spans="1:3" x14ac:dyDescent="0.25">
      <c r="A413" s="28">
        <f>FRED!A426</f>
        <v>24929</v>
      </c>
      <c r="B413">
        <f>(FRED!B426/100+1)*(FRED!D426/FRED!D429)^4-1</f>
        <v>-5.3042629759567639E-3</v>
      </c>
      <c r="C413">
        <f>(FRED!C426/100+1)*(FRED!D426/FRED!D546)^(1/10)-1</f>
        <v>-7.0345193793431848E-3</v>
      </c>
    </row>
    <row r="414" spans="1:3" x14ac:dyDescent="0.25">
      <c r="A414" s="28">
        <f>FRED!A427</f>
        <v>24959</v>
      </c>
      <c r="B414">
        <f>(FRED!B427/100+1)*(FRED!D427/FRED!D430)^4-1</f>
        <v>-2.4956247980005841E-3</v>
      </c>
      <c r="C414">
        <f>(FRED!C427/100+1)*(FRED!D427/FRED!D547)^(1/10)-1</f>
        <v>-5.5135936491623738E-3</v>
      </c>
    </row>
    <row r="415" spans="1:3" x14ac:dyDescent="0.25">
      <c r="A415" s="28">
        <f>FRED!A428</f>
        <v>24990</v>
      </c>
      <c r="B415">
        <f>(FRED!B428/100+1)*(FRED!D428/FRED!D431)^4-1</f>
        <v>7.9157132494638294E-3</v>
      </c>
      <c r="C415">
        <f>(FRED!C428/100+1)*(FRED!D428/FRED!D548)^(1/10)-1</f>
        <v>-7.4204062776258572E-3</v>
      </c>
    </row>
    <row r="416" spans="1:3" x14ac:dyDescent="0.25">
      <c r="A416" s="28">
        <f>FRED!A429</f>
        <v>25020</v>
      </c>
      <c r="B416">
        <f>(FRED!B429/100+1)*(FRED!D429/FRED!D432)^4-1</f>
        <v>6.1726291220520757E-3</v>
      </c>
      <c r="C416">
        <f>(FRED!C429/100+1)*(FRED!D429/FRED!D549)^(1/10)-1</f>
        <v>-9.6733519016971581E-3</v>
      </c>
    </row>
    <row r="417" spans="1:3" x14ac:dyDescent="0.25">
      <c r="A417" s="28">
        <f>FRED!A430</f>
        <v>25051</v>
      </c>
      <c r="B417">
        <f>(FRED!B430/100+1)*(FRED!D430/FRED!D433)^4-1</f>
        <v>4.2007036127444941E-3</v>
      </c>
      <c r="C417">
        <f>(FRED!C430/100+1)*(FRED!D430/FRED!D550)^(1/10)-1</f>
        <v>-1.0591988228047189E-2</v>
      </c>
    </row>
    <row r="418" spans="1:3" x14ac:dyDescent="0.25">
      <c r="A418" s="28">
        <f>FRED!A431</f>
        <v>25082</v>
      </c>
      <c r="B418">
        <f>(FRED!B431/100+1)*(FRED!D431/FRED!D434)^4-1</f>
        <v>5.2857090539992768E-3</v>
      </c>
      <c r="C418">
        <f>(FRED!C431/100+1)*(FRED!D431/FRED!D551)^(1/10)-1</f>
        <v>-1.0681081387531877E-2</v>
      </c>
    </row>
    <row r="419" spans="1:3" x14ac:dyDescent="0.25">
      <c r="A419" s="28">
        <f>FRED!A432</f>
        <v>25112</v>
      </c>
      <c r="B419">
        <f>(FRED!B432/100+1)*(FRED!D432/FRED!D435)^4-1</f>
        <v>1.8435125553854848E-2</v>
      </c>
      <c r="C419">
        <f>(FRED!C432/100+1)*(FRED!D432/FRED!D552)^(1/10)-1</f>
        <v>-9.8821817454074479E-3</v>
      </c>
    </row>
    <row r="420" spans="1:3" x14ac:dyDescent="0.25">
      <c r="A420" s="28">
        <f>FRED!A433</f>
        <v>25143</v>
      </c>
      <c r="B420">
        <f>(FRED!B433/100+1)*(FRED!D433/FRED!D436)^4-1</f>
        <v>8.1555042791687793E-3</v>
      </c>
      <c r="C420">
        <f>(FRED!C433/100+1)*(FRED!D433/FRED!D553)^(1/10)-1</f>
        <v>-8.9186040809159373E-3</v>
      </c>
    </row>
    <row r="421" spans="1:3" x14ac:dyDescent="0.25">
      <c r="A421" s="28">
        <f>FRED!A434</f>
        <v>25173</v>
      </c>
      <c r="B421">
        <f>(FRED!B434/100+1)*(FRED!D434/FRED!D437)^4-1</f>
        <v>-9.1074704628584247E-3</v>
      </c>
      <c r="C421">
        <f>(FRED!C434/100+1)*(FRED!D434/FRED!D554)^(1/10)-1</f>
        <v>-5.9854766279966443E-3</v>
      </c>
    </row>
    <row r="422" spans="1:3" x14ac:dyDescent="0.25">
      <c r="A422" s="28">
        <f>FRED!A435</f>
        <v>25204</v>
      </c>
      <c r="B422">
        <f>(FRED!B435/100+1)*(FRED!D435/FRED!D438)^4-1</f>
        <v>-1.8133200848277853E-2</v>
      </c>
      <c r="C422">
        <f>(FRED!C435/100+1)*(FRED!D435/FRED!D555)^(1/10)-1</f>
        <v>-6.4890718858572338E-3</v>
      </c>
    </row>
    <row r="423" spans="1:3" x14ac:dyDescent="0.25">
      <c r="A423" s="28">
        <f>FRED!A436</f>
        <v>25235</v>
      </c>
      <c r="B423">
        <f>(FRED!B436/100+1)*(FRED!D436/FRED!D439)^4-1</f>
        <v>-7.0581550556773065E-3</v>
      </c>
      <c r="C423">
        <f>(FRED!C436/100+1)*(FRED!D436/FRED!D556)^(1/10)-1</f>
        <v>-5.6847078595473333E-3</v>
      </c>
    </row>
    <row r="424" spans="1:3" x14ac:dyDescent="0.25">
      <c r="A424" s="28">
        <f>FRED!A437</f>
        <v>25263</v>
      </c>
      <c r="B424">
        <f>(FRED!B437/100+1)*(FRED!D437/FRED!D440)^4-1</f>
        <v>3.4419793509152807E-3</v>
      </c>
      <c r="C424">
        <f>(FRED!C437/100+1)*(FRED!D437/FRED!D557)^(1/10)-1</f>
        <v>-4.8273259119435696E-3</v>
      </c>
    </row>
    <row r="425" spans="1:3" x14ac:dyDescent="0.25">
      <c r="A425" s="28">
        <f>FRED!A438</f>
        <v>25294</v>
      </c>
      <c r="B425">
        <f>(FRED!B438/100+1)*(FRED!D438/FRED!D441)^4-1</f>
        <v>4.5962206489460478E-3</v>
      </c>
      <c r="C425">
        <f>(FRED!C438/100+1)*(FRED!D438/FRED!D558)^(1/10)-1</f>
        <v>-6.6277820060252068E-3</v>
      </c>
    </row>
    <row r="426" spans="1:3" x14ac:dyDescent="0.25">
      <c r="A426" s="28">
        <f>FRED!A439</f>
        <v>25324</v>
      </c>
      <c r="B426">
        <f>(FRED!B439/100+1)*(FRED!D439/FRED!D442)^4-1</f>
        <v>-6.7276240959878164E-3</v>
      </c>
      <c r="C426">
        <f>(FRED!C439/100+1)*(FRED!D439/FRED!D559)^(1/10)-1</f>
        <v>-6.2102751182881999E-3</v>
      </c>
    </row>
    <row r="427" spans="1:3" x14ac:dyDescent="0.25">
      <c r="A427" s="28">
        <f>FRED!A440</f>
        <v>25355</v>
      </c>
      <c r="B427">
        <f>(FRED!B440/100+1)*(FRED!D440/FRED!D443)^4-1</f>
        <v>8.1695332922446795E-3</v>
      </c>
      <c r="C427">
        <f>(FRED!C440/100+1)*(FRED!D440/FRED!D560)^(1/10)-1</f>
        <v>-4.4358610077770422E-3</v>
      </c>
    </row>
    <row r="428" spans="1:3" x14ac:dyDescent="0.25">
      <c r="A428" s="28">
        <f>FRED!A441</f>
        <v>25385</v>
      </c>
      <c r="B428">
        <f>(FRED!B441/100+1)*(FRED!D441/FRED!D444)^4-1</f>
        <v>1.3770676784396585E-2</v>
      </c>
      <c r="C428">
        <f>(FRED!C441/100+1)*(FRED!D441/FRED!D561)^(1/10)-1</f>
        <v>-3.5882029375297053E-3</v>
      </c>
    </row>
    <row r="429" spans="1:3" x14ac:dyDescent="0.25">
      <c r="A429" s="28">
        <f>FRED!A442</f>
        <v>25416</v>
      </c>
      <c r="B429">
        <f>(FRED!B442/100+1)*(FRED!D442/FRED!D445)^4-1</f>
        <v>1.3875010522074405E-2</v>
      </c>
      <c r="C429">
        <f>(FRED!C442/100+1)*(FRED!D442/FRED!D562)^(1/10)-1</f>
        <v>-4.2776593209171709E-3</v>
      </c>
    </row>
    <row r="430" spans="1:3" x14ac:dyDescent="0.25">
      <c r="A430" s="28">
        <f>FRED!A443</f>
        <v>25447</v>
      </c>
      <c r="B430">
        <f>(FRED!B443/100+1)*(FRED!D443/FRED!D446)^4-1</f>
        <v>4.3362916842155652E-3</v>
      </c>
      <c r="C430">
        <f>(FRED!C443/100+1)*(FRED!D443/FRED!D563)^(1/10)-1</f>
        <v>-6.992504816715206E-4</v>
      </c>
    </row>
    <row r="431" spans="1:3" x14ac:dyDescent="0.25">
      <c r="A431" s="28">
        <f>FRED!A444</f>
        <v>25477</v>
      </c>
      <c r="B431">
        <f>(FRED!B444/100+1)*(FRED!D444/FRED!D447)^4-1</f>
        <v>1.4499659419212385E-2</v>
      </c>
      <c r="C431">
        <f>(FRED!C444/100+1)*(FRED!D444/FRED!D564)^(1/10)-1</f>
        <v>-1.5218397906155978E-3</v>
      </c>
    </row>
    <row r="432" spans="1:3" x14ac:dyDescent="0.25">
      <c r="A432" s="28">
        <f>FRED!A445</f>
        <v>25508</v>
      </c>
      <c r="B432">
        <f>(FRED!B445/100+1)*(FRED!D445/FRED!D448)^4-1</f>
        <v>1.7062143968067156E-2</v>
      </c>
      <c r="C432">
        <f>(FRED!C445/100+1)*(FRED!D445/FRED!D565)^(1/10)-1</f>
        <v>-1.5401833761182759E-3</v>
      </c>
    </row>
    <row r="433" spans="1:3" x14ac:dyDescent="0.25">
      <c r="A433" s="28">
        <f>FRED!A446</f>
        <v>25538</v>
      </c>
      <c r="B433">
        <f>(FRED!B446/100+1)*(FRED!D446/FRED!D449)^4-1</f>
        <v>2.2848415349370654E-2</v>
      </c>
      <c r="C433">
        <f>(FRED!C446/100+1)*(FRED!D446/FRED!D566)^(1/10)-1</f>
        <v>2.6945000878804137E-3</v>
      </c>
    </row>
    <row r="434" spans="1:3" x14ac:dyDescent="0.25">
      <c r="A434" s="28">
        <f>FRED!A447</f>
        <v>25569</v>
      </c>
      <c r="B434">
        <f>(FRED!B447/100+1)*(FRED!D447/FRED!D450)^4-1</f>
        <v>2.3628448548591585E-3</v>
      </c>
      <c r="C434">
        <f>(FRED!C447/100+1)*(FRED!D447/FRED!D567)^(1/10)-1</f>
        <v>2.8354833495387588E-3</v>
      </c>
    </row>
    <row r="435" spans="1:3" x14ac:dyDescent="0.25">
      <c r="A435" s="28">
        <f>FRED!A448</f>
        <v>25600</v>
      </c>
      <c r="B435">
        <f>(FRED!B448/100+1)*(FRED!D448/FRED!D451)^4-1</f>
        <v>6.2277093522769E-3</v>
      </c>
      <c r="C435">
        <f>(FRED!C448/100+1)*(FRED!D448/FRED!D568)^(1/10)-1</f>
        <v>-3.1553906906205409E-3</v>
      </c>
    </row>
    <row r="436" spans="1:3" x14ac:dyDescent="0.25">
      <c r="A436" s="28">
        <f>FRED!A449</f>
        <v>25628</v>
      </c>
      <c r="B436">
        <f>(FRED!B449/100+1)*(FRED!D449/FRED!D452)^4-1</f>
        <v>1.8575110154097629E-3</v>
      </c>
      <c r="C436">
        <f>(FRED!C449/100+1)*(FRED!D449/FRED!D569)^(1/10)-1</f>
        <v>-5.7150005608199717E-3</v>
      </c>
    </row>
    <row r="437" spans="1:3" x14ac:dyDescent="0.25">
      <c r="A437" s="28">
        <f>FRED!A450</f>
        <v>25659</v>
      </c>
      <c r="B437">
        <f>(FRED!B450/100+1)*(FRED!D450/FRED!D453)^4-1</f>
        <v>1.1520932701006847E-2</v>
      </c>
      <c r="C437">
        <f>(FRED!C450/100+1)*(FRED!D450/FRED!D570)^(1/10)-1</f>
        <v>-3.07746432468603E-3</v>
      </c>
    </row>
    <row r="438" spans="1:3" x14ac:dyDescent="0.25">
      <c r="A438" s="28">
        <f>FRED!A451</f>
        <v>25689</v>
      </c>
      <c r="B438">
        <f>(FRED!B451/100+1)*(FRED!D451/FRED!D454)^4-1</f>
        <v>2.5237941416893728E-2</v>
      </c>
      <c r="C438">
        <f>(FRED!C451/100+1)*(FRED!D451/FRED!D571)^(1/10)-1</f>
        <v>1.0253890259901421E-3</v>
      </c>
    </row>
    <row r="439" spans="1:3" x14ac:dyDescent="0.25">
      <c r="A439" s="28">
        <f>FRED!A452</f>
        <v>25720</v>
      </c>
      <c r="B439">
        <f>(FRED!B452/100+1)*(FRED!D452/FRED!D455)^4-1</f>
        <v>2.3919092901037997E-2</v>
      </c>
      <c r="C439">
        <f>(FRED!C452/100+1)*(FRED!D452/FRED!D572)^(1/10)-1</f>
        <v>-2.014540695395306E-4</v>
      </c>
    </row>
    <row r="440" spans="1:3" x14ac:dyDescent="0.25">
      <c r="A440" s="28">
        <f>FRED!A453</f>
        <v>25750</v>
      </c>
      <c r="B440">
        <f>(FRED!B453/100+1)*(FRED!D453/FRED!D456)^4-1</f>
        <v>2.1925430316723116E-2</v>
      </c>
      <c r="C440">
        <f>(FRED!C453/100+1)*(FRED!D453/FRED!D573)^(1/10)-1</f>
        <v>-3.2121263256559285E-3</v>
      </c>
    </row>
    <row r="441" spans="1:3" x14ac:dyDescent="0.25">
      <c r="A441" s="28">
        <f>FRED!A454</f>
        <v>25781</v>
      </c>
      <c r="B441">
        <f>(FRED!B454/100+1)*(FRED!D454/FRED!D457)^4-1</f>
        <v>1.0600443927124559E-3</v>
      </c>
      <c r="C441">
        <f>(FRED!C454/100+1)*(FRED!D454/FRED!D574)^(1/10)-1</f>
        <v>-3.283595061331801E-3</v>
      </c>
    </row>
    <row r="442" spans="1:3" x14ac:dyDescent="0.25">
      <c r="A442" s="28">
        <f>FRED!A455</f>
        <v>25812</v>
      </c>
      <c r="B442">
        <f>(FRED!B455/100+1)*(FRED!D455/FRED!D458)^4-1</f>
        <v>-1.3593938803720951E-3</v>
      </c>
      <c r="C442">
        <f>(FRED!C455/100+1)*(FRED!D455/FRED!D575)^(1/10)-1</f>
        <v>-4.9050540618884586E-3</v>
      </c>
    </row>
    <row r="443" spans="1:3" x14ac:dyDescent="0.25">
      <c r="A443" s="28">
        <f>FRED!A456</f>
        <v>25842</v>
      </c>
      <c r="B443">
        <f>(FRED!B456/100+1)*(FRED!D456/FRED!D459)^4-1</f>
        <v>1.7160688375816413E-2</v>
      </c>
      <c r="C443">
        <f>(FRED!C456/100+1)*(FRED!D456/FRED!D576)^(1/10)-1</f>
        <v>-5.8974992190301556E-3</v>
      </c>
    </row>
    <row r="444" spans="1:3" x14ac:dyDescent="0.25">
      <c r="A444" s="28">
        <f>FRED!A457</f>
        <v>25873</v>
      </c>
      <c r="B444">
        <f>(FRED!B457/100+1)*(FRED!D457/FRED!D460)^4-1</f>
        <v>2.1492158763034785E-2</v>
      </c>
      <c r="C444">
        <f>(FRED!C457/100+1)*(FRED!D457/FRED!D577)^(1/10)-1</f>
        <v>-1.0748342804989819E-2</v>
      </c>
    </row>
    <row r="445" spans="1:3" x14ac:dyDescent="0.25">
      <c r="A445" s="28">
        <f>FRED!A458</f>
        <v>25903</v>
      </c>
      <c r="B445">
        <f>(FRED!B458/100+1)*(FRED!D458/FRED!D461)^4-1</f>
        <v>2.7882781305436977E-2</v>
      </c>
      <c r="C445">
        <f>(FRED!C458/100+1)*(FRED!D458/FRED!D578)^(1/10)-1</f>
        <v>-1.5336053452331355E-2</v>
      </c>
    </row>
    <row r="446" spans="1:3" x14ac:dyDescent="0.25">
      <c r="A446" s="28">
        <f>FRED!A459</f>
        <v>25934</v>
      </c>
      <c r="B446">
        <f>(FRED!B459/100+1)*(FRED!D459/FRED!D462)^4-1</f>
        <v>1.3495117824551262E-2</v>
      </c>
      <c r="C446">
        <f>(FRED!C459/100+1)*(FRED!D459/FRED!D579)^(1/10)-1</f>
        <v>-1.7518358487136121E-2</v>
      </c>
    </row>
    <row r="447" spans="1:3" x14ac:dyDescent="0.25">
      <c r="A447" s="28">
        <f>FRED!A460</f>
        <v>25965</v>
      </c>
      <c r="B447">
        <f>(FRED!B460/100+1)*(FRED!D460/FRED!D463)^4-1</f>
        <v>-3.5622909128488756E-3</v>
      </c>
      <c r="C447">
        <f>(FRED!C460/100+1)*(FRED!D460/FRED!D580)^(1/10)-1</f>
        <v>-1.9483928332361899E-2</v>
      </c>
    </row>
    <row r="448" spans="1:3" x14ac:dyDescent="0.25">
      <c r="A448" s="28">
        <f>FRED!A461</f>
        <v>25993</v>
      </c>
      <c r="B448">
        <f>(FRED!B461/100+1)*(FRED!D461/FRED!D464)^4-1</f>
        <v>-2.5969942729584528E-2</v>
      </c>
      <c r="C448">
        <f>(FRED!C461/100+1)*(FRED!D461/FRED!D581)^(1/10)-1</f>
        <v>-2.369242403040106E-2</v>
      </c>
    </row>
    <row r="449" spans="1:3" x14ac:dyDescent="0.25">
      <c r="A449" s="28">
        <f>FRED!A462</f>
        <v>26024</v>
      </c>
      <c r="B449">
        <f>(FRED!B462/100+1)*(FRED!D462/FRED!D465)^4-1</f>
        <v>-2.1303192089104472E-2</v>
      </c>
      <c r="C449">
        <f>(FRED!C462/100+1)*(FRED!D462/FRED!D582)^(1/10)-1</f>
        <v>-2.2907987629938509E-2</v>
      </c>
    </row>
    <row r="450" spans="1:3" x14ac:dyDescent="0.25">
      <c r="A450" s="28">
        <f>FRED!A463</f>
        <v>26054</v>
      </c>
      <c r="B450">
        <f>(FRED!B463/100+1)*(FRED!D463/FRED!D466)^4-1</f>
        <v>-8.7182616991396955E-3</v>
      </c>
      <c r="C450">
        <f>(FRED!C463/100+1)*(FRED!D463/FRED!D583)^(1/10)-1</f>
        <v>-1.8017654696575902E-2</v>
      </c>
    </row>
    <row r="451" spans="1:3" x14ac:dyDescent="0.25">
      <c r="A451" s="28">
        <f>FRED!A464</f>
        <v>26085</v>
      </c>
      <c r="B451">
        <f>(FRED!B464/100+1)*(FRED!D464/FRED!D467)^4-1</f>
        <v>2.7111315021985494E-2</v>
      </c>
      <c r="C451">
        <f>(FRED!C464/100+1)*(FRED!D464/FRED!D584)^(1/10)-1</f>
        <v>-1.6960562085935882E-2</v>
      </c>
    </row>
    <row r="452" spans="1:3" x14ac:dyDescent="0.25">
      <c r="A452" s="28">
        <f>FRED!A465</f>
        <v>26115</v>
      </c>
      <c r="B452">
        <f>(FRED!B465/100+1)*(FRED!D465/FRED!D468)^4-1</f>
        <v>3.3534589321350339E-2</v>
      </c>
      <c r="C452">
        <f>(FRED!C465/100+1)*(FRED!D465/FRED!D585)^(1/10)-1</f>
        <v>-1.5861089794621641E-2</v>
      </c>
    </row>
    <row r="453" spans="1:3" x14ac:dyDescent="0.25">
      <c r="A453" s="28">
        <f>FRED!A466</f>
        <v>26146</v>
      </c>
      <c r="B453">
        <f>(FRED!B466/100+1)*(FRED!D466/FRED!D469)^4-1</f>
        <v>3.9174497660777741E-2</v>
      </c>
      <c r="C453">
        <f>(FRED!C466/100+1)*(FRED!D466/FRED!D586)^(1/10)-1</f>
        <v>-1.7751075156270613E-2</v>
      </c>
    </row>
    <row r="454" spans="1:3" x14ac:dyDescent="0.25">
      <c r="A454" s="28">
        <f>FRED!A467</f>
        <v>26177</v>
      </c>
      <c r="B454">
        <f>(FRED!B467/100+1)*(FRED!D467/FRED!D470)^4-1</f>
        <v>1.666661992406504E-2</v>
      </c>
      <c r="C454">
        <f>(FRED!C467/100+1)*(FRED!D467/FRED!D587)^(1/10)-1</f>
        <v>-2.2754884583711665E-2</v>
      </c>
    </row>
    <row r="455" spans="1:3" x14ac:dyDescent="0.25">
      <c r="A455" s="28">
        <f>FRED!A468</f>
        <v>26207</v>
      </c>
      <c r="B455">
        <f>(FRED!B468/100+1)*(FRED!D468/FRED!D471)^4-1</f>
        <v>2.4415087334057617E-2</v>
      </c>
      <c r="C455">
        <f>(FRED!C468/100+1)*(FRED!D468/FRED!D588)^(1/10)-1</f>
        <v>-2.4658697700531862E-2</v>
      </c>
    </row>
    <row r="456" spans="1:3" x14ac:dyDescent="0.25">
      <c r="A456" s="28">
        <f>FRED!A469</f>
        <v>26238</v>
      </c>
      <c r="B456">
        <f>(FRED!B469/100+1)*(FRED!D469/FRED!D472)^4-1</f>
        <v>2.4070080237579283E-3</v>
      </c>
      <c r="C456">
        <f>(FRED!C469/100+1)*(FRED!D469/FRED!D589)^(1/10)-1</f>
        <v>-2.6075959640731505E-2</v>
      </c>
    </row>
    <row r="457" spans="1:3" x14ac:dyDescent="0.25">
      <c r="A457" s="28">
        <f>FRED!A470</f>
        <v>26268</v>
      </c>
      <c r="B457">
        <f>(FRED!B470/100+1)*(FRED!D470/FRED!D473)^4-1</f>
        <v>1.0278287481072734E-2</v>
      </c>
      <c r="C457">
        <f>(FRED!C470/100+1)*(FRED!D470/FRED!D590)^(1/10)-1</f>
        <v>-2.4807462827331261E-2</v>
      </c>
    </row>
    <row r="458" spans="1:3" x14ac:dyDescent="0.25">
      <c r="A458" s="28">
        <f>FRED!A471</f>
        <v>26299</v>
      </c>
      <c r="B458">
        <f>(FRED!B471/100+1)*(FRED!D471/FRED!D474)^4-1</f>
        <v>-5.484792457084775E-3</v>
      </c>
      <c r="C458">
        <f>(FRED!C471/100+1)*(FRED!D471/FRED!D591)^(1/10)-1</f>
        <v>-2.4934087872833799E-2</v>
      </c>
    </row>
    <row r="459" spans="1:3" x14ac:dyDescent="0.25">
      <c r="A459" s="28">
        <f>FRED!A472</f>
        <v>26330</v>
      </c>
      <c r="B459">
        <f>(FRED!B472/100+1)*(FRED!D472/FRED!D475)^4-1</f>
        <v>2.5512467638071357E-3</v>
      </c>
      <c r="C459">
        <f>(FRED!C472/100+1)*(FRED!D472/FRED!D592)^(1/10)-1</f>
        <v>-2.3573848432048017E-2</v>
      </c>
    </row>
    <row r="460" spans="1:3" x14ac:dyDescent="0.25">
      <c r="A460" s="28">
        <f>FRED!A473</f>
        <v>26359</v>
      </c>
      <c r="B460">
        <f>(FRED!B473/100+1)*(FRED!D473/FRED!D476)^4-1</f>
        <v>7.7702242807298205E-3</v>
      </c>
      <c r="C460">
        <f>(FRED!C473/100+1)*(FRED!D473/FRED!D593)^(1/10)-1</f>
        <v>-2.3326459722937565E-2</v>
      </c>
    </row>
    <row r="461" spans="1:3" x14ac:dyDescent="0.25">
      <c r="A461" s="28">
        <f>FRED!A474</f>
        <v>26390</v>
      </c>
      <c r="B461">
        <f>(FRED!B474/100+1)*(FRED!D474/FRED!D477)^4-1</f>
        <v>-1.9393591603044102E-3</v>
      </c>
      <c r="C461">
        <f>(FRED!C474/100+1)*(FRED!D474/FRED!D594)^(1/10)-1</f>
        <v>-2.2398612633531378E-2</v>
      </c>
    </row>
    <row r="462" spans="1:3" x14ac:dyDescent="0.25">
      <c r="A462" s="28">
        <f>FRED!A475</f>
        <v>26420</v>
      </c>
      <c r="B462">
        <f>(FRED!B475/100+1)*(FRED!D475/FRED!D478)^4-1</f>
        <v>-2.0402273834461138E-3</v>
      </c>
      <c r="C462">
        <f>(FRED!C475/100+1)*(FRED!D475/FRED!D595)^(1/10)-1</f>
        <v>-2.3637824536612118E-2</v>
      </c>
    </row>
    <row r="463" spans="1:3" x14ac:dyDescent="0.25">
      <c r="A463" s="28">
        <f>FRED!A476</f>
        <v>26451</v>
      </c>
      <c r="B463">
        <f>(FRED!B476/100+1)*(FRED!D476/FRED!D479)^4-1</f>
        <v>1.6852054013560824E-4</v>
      </c>
      <c r="C463">
        <f>(FRED!C476/100+1)*(FRED!D476/FRED!D596)^(1/10)-1</f>
        <v>-2.4802124234283296E-2</v>
      </c>
    </row>
    <row r="464" spans="1:3" x14ac:dyDescent="0.25">
      <c r="A464" s="28">
        <f>FRED!A477</f>
        <v>26481</v>
      </c>
      <c r="B464">
        <f>(FRED!B477/100+1)*(FRED!D477/FRED!D480)^4-1</f>
        <v>1.02387427267292E-3</v>
      </c>
      <c r="C464">
        <f>(FRED!C477/100+1)*(FRED!D477/FRED!D597)^(1/10)-1</f>
        <v>-2.4836909056411227E-2</v>
      </c>
    </row>
    <row r="465" spans="1:3" x14ac:dyDescent="0.25">
      <c r="A465" s="28">
        <f>FRED!A478</f>
        <v>26512</v>
      </c>
      <c r="B465">
        <f>(FRED!B478/100+1)*(FRED!D478/FRED!D481)^4-1</f>
        <v>1.4991491409079849E-3</v>
      </c>
      <c r="C465">
        <f>(FRED!C478/100+1)*(FRED!D478/FRED!D598)^(1/10)-1</f>
        <v>-2.3885236307485513E-2</v>
      </c>
    </row>
    <row r="466" spans="1:3" x14ac:dyDescent="0.25">
      <c r="A466" s="28">
        <f>FRED!A479</f>
        <v>26543</v>
      </c>
      <c r="B466">
        <f>(FRED!B479/100+1)*(FRED!D479/FRED!D482)^4-1</f>
        <v>7.75136144364863E-3</v>
      </c>
      <c r="C466">
        <f>(FRED!C479/100+1)*(FRED!D479/FRED!D599)^(1/10)-1</f>
        <v>-2.0727870552780137E-2</v>
      </c>
    </row>
    <row r="467" spans="1:3" x14ac:dyDescent="0.25">
      <c r="A467" s="28">
        <f>FRED!A480</f>
        <v>26573</v>
      </c>
      <c r="B467">
        <f>(FRED!B480/100+1)*(FRED!D480/FRED!D483)^4-1</f>
        <v>1.8205978363355468E-2</v>
      </c>
      <c r="C467">
        <f>(FRED!C480/100+1)*(FRED!D480/FRED!D600)^(1/10)-1</f>
        <v>-2.1206829473336741E-2</v>
      </c>
    </row>
    <row r="468" spans="1:3" x14ac:dyDescent="0.25">
      <c r="A468" s="28">
        <f>FRED!A481</f>
        <v>26604</v>
      </c>
      <c r="B468">
        <f>(FRED!B481/100+1)*(FRED!D481/FRED!D484)^4-1</f>
        <v>-2.0110656761729295E-4</v>
      </c>
      <c r="C468">
        <f>(FRED!C481/100+1)*(FRED!D481/FRED!D601)^(1/10)-1</f>
        <v>-2.2615328046853178E-2</v>
      </c>
    </row>
    <row r="469" spans="1:3" x14ac:dyDescent="0.25">
      <c r="A469" s="28">
        <f>FRED!A482</f>
        <v>26634</v>
      </c>
      <c r="B469">
        <f>(FRED!B482/100+1)*(FRED!D482/FRED!D485)^4-1</f>
        <v>-2.4824308297400233E-2</v>
      </c>
      <c r="C469">
        <f>(FRED!C482/100+1)*(FRED!D482/FRED!D602)^(1/10)-1</f>
        <v>-2.1248952428648438E-2</v>
      </c>
    </row>
    <row r="470" spans="1:3" x14ac:dyDescent="0.25">
      <c r="A470" s="28">
        <f>FRED!A483</f>
        <v>26665</v>
      </c>
      <c r="B470">
        <f>(FRED!B483/100+1)*(FRED!D483/FRED!D486)^4-1</f>
        <v>-3.9329946928245318E-2</v>
      </c>
      <c r="C470">
        <f>(FRED!C483/100+1)*(FRED!D483/FRED!D603)^(1/10)-1</f>
        <v>-2.0299034004041761E-2</v>
      </c>
    </row>
    <row r="471" spans="1:3" x14ac:dyDescent="0.25">
      <c r="A471" s="28">
        <f>FRED!A484</f>
        <v>26696</v>
      </c>
      <c r="B471">
        <f>(FRED!B484/100+1)*(FRED!D484/FRED!D487)^4-1</f>
        <v>-3.6980666734010792E-2</v>
      </c>
      <c r="C471">
        <f>(FRED!C484/100+1)*(FRED!D484/FRED!D604)^(1/10)-1</f>
        <v>-1.8054020151024641E-2</v>
      </c>
    </row>
    <row r="472" spans="1:3" x14ac:dyDescent="0.25">
      <c r="A472" s="28">
        <f>FRED!A485</f>
        <v>26724</v>
      </c>
      <c r="B472">
        <f>(FRED!B485/100+1)*(FRED!D485/FRED!D488)^4-1</f>
        <v>-2.2904625371260479E-2</v>
      </c>
      <c r="C472">
        <f>(FRED!C485/100+1)*(FRED!D485/FRED!D605)^(1/10)-1</f>
        <v>-1.6497110137770998E-2</v>
      </c>
    </row>
    <row r="473" spans="1:3" x14ac:dyDescent="0.25">
      <c r="A473" s="28">
        <f>FRED!A486</f>
        <v>26755</v>
      </c>
      <c r="B473">
        <f>(FRED!B486/100+1)*(FRED!D486/FRED!D489)^4-1</f>
        <v>-2.986902055176599E-3</v>
      </c>
      <c r="C473">
        <f>(FRED!C486/100+1)*(FRED!D486/FRED!D606)^(1/10)-1</f>
        <v>-1.6887422007190622E-2</v>
      </c>
    </row>
    <row r="474" spans="1:3" x14ac:dyDescent="0.25">
      <c r="A474" s="28">
        <f>FRED!A487</f>
        <v>26785</v>
      </c>
      <c r="B474">
        <f>(FRED!B487/100+1)*(FRED!D487/FRED!D490)^4-1</f>
        <v>-4.5160795876575288E-2</v>
      </c>
      <c r="C474">
        <f>(FRED!C487/100+1)*(FRED!D487/FRED!D607)^(1/10)-1</f>
        <v>-1.5150630277671717E-2</v>
      </c>
    </row>
    <row r="475" spans="1:3" x14ac:dyDescent="0.25">
      <c r="A475" s="28">
        <f>FRED!A488</f>
        <v>26816</v>
      </c>
      <c r="B475">
        <f>(FRED!B488/100+1)*(FRED!D488/FRED!D491)^4-1</f>
        <v>-1.9856624318539406E-2</v>
      </c>
      <c r="C475">
        <f>(FRED!C488/100+1)*(FRED!D488/FRED!D608)^(1/10)-1</f>
        <v>-1.431618817039837E-2</v>
      </c>
    </row>
    <row r="476" spans="1:3" x14ac:dyDescent="0.25">
      <c r="A476" s="28">
        <f>FRED!A489</f>
        <v>26846</v>
      </c>
      <c r="B476">
        <f>(FRED!B489/100+1)*(FRED!D489/FRED!D492)^4-1</f>
        <v>-3.7901582479821005E-2</v>
      </c>
      <c r="C476">
        <f>(FRED!C489/100+1)*(FRED!D489/FRED!D609)^(1/10)-1</f>
        <v>-1.2368509934047811E-2</v>
      </c>
    </row>
    <row r="477" spans="1:3" x14ac:dyDescent="0.25">
      <c r="A477" s="28">
        <f>FRED!A490</f>
        <v>26877</v>
      </c>
      <c r="B477">
        <f>(FRED!B490/100+1)*(FRED!D490/FRED!D493)^4-1</f>
        <v>1.2896551227824071E-2</v>
      </c>
      <c r="C477">
        <f>(FRED!C490/100+1)*(FRED!D490/FRED!D610)^(1/10)-1</f>
        <v>-8.4030930994403175E-3</v>
      </c>
    </row>
    <row r="478" spans="1:3" x14ac:dyDescent="0.25">
      <c r="A478" s="28">
        <f>FRED!A491</f>
        <v>26908</v>
      </c>
      <c r="B478">
        <f>(FRED!B491/100+1)*(FRED!D491/FRED!D494)^4-1</f>
        <v>-7.8571870043517844E-3</v>
      </c>
      <c r="C478">
        <f>(FRED!C491/100+1)*(FRED!D491/FRED!D611)^(1/10)-1</f>
        <v>-1.1538371335048425E-2</v>
      </c>
    </row>
    <row r="479" spans="1:3" x14ac:dyDescent="0.25">
      <c r="A479" s="28">
        <f>FRED!A492</f>
        <v>26938</v>
      </c>
      <c r="B479">
        <f>(FRED!B492/100+1)*(FRED!D492/FRED!D495)^4-1</f>
        <v>-1.6914010475571839E-2</v>
      </c>
      <c r="C479">
        <f>(FRED!C492/100+1)*(FRED!D492/FRED!D612)^(1/10)-1</f>
        <v>-1.3732020513092191E-2</v>
      </c>
    </row>
    <row r="480" spans="1:3" x14ac:dyDescent="0.25">
      <c r="A480" s="28">
        <f>FRED!A493</f>
        <v>26969</v>
      </c>
      <c r="B480">
        <f>(FRED!B493/100+1)*(FRED!D493/FRED!D496)^4-1</f>
        <v>-3.5677382780616607E-2</v>
      </c>
      <c r="C480">
        <f>(FRED!C493/100+1)*(FRED!D493/FRED!D613)^(1/10)-1</f>
        <v>-1.3834677977970555E-2</v>
      </c>
    </row>
    <row r="481" spans="1:3" x14ac:dyDescent="0.25">
      <c r="A481" s="28">
        <f>FRED!A494</f>
        <v>26999</v>
      </c>
      <c r="B481">
        <f>(FRED!B494/100+1)*(FRED!D494/FRED!D497)^4-1</f>
        <v>-6.2302548648147438E-2</v>
      </c>
      <c r="C481">
        <f>(FRED!C494/100+1)*(FRED!D494/FRED!D614)^(1/10)-1</f>
        <v>-1.3197021904206796E-2</v>
      </c>
    </row>
    <row r="482" spans="1:3" x14ac:dyDescent="0.25">
      <c r="A482" s="28">
        <f>FRED!A495</f>
        <v>27030</v>
      </c>
      <c r="B482">
        <f>(FRED!B495/100+1)*(FRED!D495/FRED!D498)^4-1</f>
        <v>-4.2637085569269595E-2</v>
      </c>
      <c r="C482">
        <f>(FRED!C495/100+1)*(FRED!D495/FRED!D615)^(1/10)-1</f>
        <v>-1.0617189249712666E-2</v>
      </c>
    </row>
    <row r="483" spans="1:3" x14ac:dyDescent="0.25">
      <c r="A483" s="28">
        <f>FRED!A496</f>
        <v>27061</v>
      </c>
      <c r="B483">
        <f>(FRED!B496/100+1)*(FRED!D496/FRED!D499)^4-1</f>
        <v>-4.6998725396901975E-2</v>
      </c>
      <c r="C483">
        <f>(FRED!C496/100+1)*(FRED!D496/FRED!D616)^(1/10)-1</f>
        <v>-1.0113050893577391E-2</v>
      </c>
    </row>
    <row r="484" spans="1:3" x14ac:dyDescent="0.25">
      <c r="A484" s="28">
        <f>FRED!A497</f>
        <v>27089</v>
      </c>
      <c r="B484">
        <f>(FRED!B497/100+1)*(FRED!D497/FRED!D500)^4-1</f>
        <v>-2.23348326997308E-2</v>
      </c>
      <c r="C484">
        <f>(FRED!C497/100+1)*(FRED!D497/FRED!D617)^(1/10)-1</f>
        <v>-6.7390773250768365E-3</v>
      </c>
    </row>
    <row r="485" spans="1:3" x14ac:dyDescent="0.25">
      <c r="A485" s="28">
        <f>FRED!A498</f>
        <v>27120</v>
      </c>
      <c r="B485">
        <f>(FRED!B498/100+1)*(FRED!D498/FRED!D501)^4-1</f>
        <v>-3.4380790139097783E-2</v>
      </c>
      <c r="C485">
        <f>(FRED!C498/100+1)*(FRED!D498/FRED!D618)^(1/10)-1</f>
        <v>-4.028023166265382E-3</v>
      </c>
    </row>
    <row r="486" spans="1:3" x14ac:dyDescent="0.25">
      <c r="A486" s="28">
        <f>FRED!A499</f>
        <v>27150</v>
      </c>
      <c r="B486">
        <f>(FRED!B499/100+1)*(FRED!D499/FRED!D502)^4-1</f>
        <v>-3.3920830156211168E-2</v>
      </c>
      <c r="C486">
        <f>(FRED!C499/100+1)*(FRED!D499/FRED!D619)^(1/10)-1</f>
        <v>-2.4306135233972403E-3</v>
      </c>
    </row>
    <row r="487" spans="1:3" x14ac:dyDescent="0.25">
      <c r="A487" s="28">
        <f>FRED!A500</f>
        <v>27181</v>
      </c>
      <c r="B487">
        <f>(FRED!B500/100+1)*(FRED!D500/FRED!D503)^4-1</f>
        <v>-5.1136595001341489E-2</v>
      </c>
      <c r="C487">
        <f>(FRED!C500/100+1)*(FRED!D500/FRED!D620)^(1/10)-1</f>
        <v>-2.2729093398884403E-3</v>
      </c>
    </row>
    <row r="488" spans="1:3" x14ac:dyDescent="0.25">
      <c r="A488" s="28">
        <f>FRED!A501</f>
        <v>27211</v>
      </c>
      <c r="B488">
        <f>(FRED!B501/100+1)*(FRED!D501/FRED!D504)^4-1</f>
        <v>-6.0634491267963941E-2</v>
      </c>
      <c r="C488">
        <f>(FRED!C501/100+1)*(FRED!D501/FRED!D621)^(1/10)-1</f>
        <v>6.6029531927158658E-4</v>
      </c>
    </row>
    <row r="489" spans="1:3" x14ac:dyDescent="0.25">
      <c r="A489" s="28">
        <f>FRED!A502</f>
        <v>27242</v>
      </c>
      <c r="B489">
        <f>(FRED!B502/100+1)*(FRED!D502/FRED!D505)^4-1</f>
        <v>-3.1904512591065526E-2</v>
      </c>
      <c r="C489">
        <f>(FRED!C502/100+1)*(FRED!D502/FRED!D622)^(1/10)-1</f>
        <v>3.6214781013277353E-3</v>
      </c>
    </row>
    <row r="490" spans="1:3" x14ac:dyDescent="0.25">
      <c r="A490" s="28">
        <f>FRED!A503</f>
        <v>27273</v>
      </c>
      <c r="B490">
        <f>(FRED!B503/100+1)*(FRED!D503/FRED!D506)^4-1</f>
        <v>-2.3667830712423843E-2</v>
      </c>
      <c r="C490">
        <f>(FRED!C503/100+1)*(FRED!D503/FRED!D623)^(1/10)-1</f>
        <v>4.3398555653393345E-3</v>
      </c>
    </row>
    <row r="491" spans="1:3" x14ac:dyDescent="0.25">
      <c r="A491" s="28">
        <f>FRED!A504</f>
        <v>27303</v>
      </c>
      <c r="B491">
        <f>(FRED!B504/100+1)*(FRED!D504/FRED!D507)^4-1</f>
        <v>-5.5578048238632549E-3</v>
      </c>
      <c r="C491">
        <f>(FRED!C504/100+1)*(FRED!D504/FRED!D624)^(1/10)-1</f>
        <v>3.7387658962688697E-3</v>
      </c>
    </row>
    <row r="492" spans="1:3" x14ac:dyDescent="0.25">
      <c r="A492" s="28">
        <f>FRED!A505</f>
        <v>27334</v>
      </c>
      <c r="B492">
        <f>(FRED!B505/100+1)*(FRED!D505/FRED!D508)^4-1</f>
        <v>-4.8719880239203039E-3</v>
      </c>
      <c r="C492">
        <f>(FRED!C505/100+1)*(FRED!D505/FRED!D625)^(1/10)-1</f>
        <v>2.4735730074501028E-3</v>
      </c>
    </row>
    <row r="493" spans="1:3" x14ac:dyDescent="0.25">
      <c r="A493" s="28">
        <f>FRED!A506</f>
        <v>27364</v>
      </c>
      <c r="B493">
        <f>(FRED!B506/100+1)*(FRED!D506/FRED!D509)^4-1</f>
        <v>7.9039469954347297E-3</v>
      </c>
      <c r="C493">
        <f>(FRED!C506/100+1)*(FRED!D506/FRED!D626)^(1/10)-1</f>
        <v>9.2024696119330507E-4</v>
      </c>
    </row>
    <row r="494" spans="1:3" x14ac:dyDescent="0.25">
      <c r="A494" s="28">
        <f>FRED!A507</f>
        <v>27395</v>
      </c>
      <c r="B494">
        <f>(FRED!B507/100+1)*(FRED!D507/FRED!D510)^4-1</f>
        <v>-2.3479781570090452E-4</v>
      </c>
      <c r="C494">
        <f>(FRED!C507/100+1)*(FRED!D507/FRED!D627)^(1/10)-1</f>
        <v>1.7676215684181429E-3</v>
      </c>
    </row>
    <row r="495" spans="1:3" x14ac:dyDescent="0.25">
      <c r="A495" s="28">
        <f>FRED!A508</f>
        <v>27426</v>
      </c>
      <c r="B495">
        <f>(FRED!B508/100+1)*(FRED!D508/FRED!D511)^4-1</f>
        <v>5.6001667876803829E-4</v>
      </c>
      <c r="C495">
        <f>(FRED!C508/100+1)*(FRED!D508/FRED!D628)^(1/10)-1</f>
        <v>1.0348244923517047E-3</v>
      </c>
    </row>
    <row r="496" spans="1:3" x14ac:dyDescent="0.25">
      <c r="A496" s="28">
        <f>FRED!A509</f>
        <v>27454</v>
      </c>
      <c r="B496">
        <f>(FRED!B509/100+1)*(FRED!D509/FRED!D512)^4-1</f>
        <v>-1.4186878620190191E-2</v>
      </c>
      <c r="C496">
        <f>(FRED!C509/100+1)*(FRED!D509/FRED!D629)^(1/10)-1</f>
        <v>4.2077265087301363E-3</v>
      </c>
    </row>
    <row r="497" spans="1:3" x14ac:dyDescent="0.25">
      <c r="A497" s="28">
        <f>FRED!A510</f>
        <v>27485</v>
      </c>
      <c r="B497">
        <f>(FRED!B510/100+1)*(FRED!D510/FRED!D513)^4-1</f>
        <v>-4.1635794550035299E-2</v>
      </c>
      <c r="C497">
        <f>(FRED!C510/100+1)*(FRED!D510/FRED!D630)^(1/10)-1</f>
        <v>8.7776580851801622E-3</v>
      </c>
    </row>
    <row r="498" spans="1:3" x14ac:dyDescent="0.25">
      <c r="A498" s="28">
        <f>FRED!A511</f>
        <v>27515</v>
      </c>
      <c r="B498">
        <f>(FRED!B511/100+1)*(FRED!D511/FRED!D514)^4-1</f>
        <v>-3.0413006066517756E-2</v>
      </c>
      <c r="C498">
        <f>(FRED!C511/100+1)*(FRED!D511/FRED!D631)^(1/10)-1</f>
        <v>7.3865641636028379E-3</v>
      </c>
    </row>
    <row r="499" spans="1:3" x14ac:dyDescent="0.25">
      <c r="A499" s="28">
        <f>FRED!A512</f>
        <v>27546</v>
      </c>
      <c r="B499">
        <f>(FRED!B512/100+1)*(FRED!D512/FRED!D515)^4-1</f>
        <v>-2.1677814947465568E-2</v>
      </c>
      <c r="C499">
        <f>(FRED!C512/100+1)*(FRED!D512/FRED!D632)^(1/10)-1</f>
        <v>5.9946423382861713E-3</v>
      </c>
    </row>
    <row r="500" spans="1:3" x14ac:dyDescent="0.25">
      <c r="A500" s="28">
        <f>FRED!A513</f>
        <v>27576</v>
      </c>
      <c r="B500">
        <f>(FRED!B513/100+1)*(FRED!D513/FRED!D516)^4-1</f>
        <v>8.1982344817401742E-3</v>
      </c>
      <c r="C500">
        <f>(FRED!C513/100+1)*(FRED!D513/FRED!D633)^(1/10)-1</f>
        <v>8.7952200711058914E-3</v>
      </c>
    </row>
    <row r="501" spans="1:3" x14ac:dyDescent="0.25">
      <c r="A501" s="28">
        <f>FRED!A514</f>
        <v>27607</v>
      </c>
      <c r="B501">
        <f>(FRED!B514/100+1)*(FRED!D514/FRED!D517)^4-1</f>
        <v>-1.0527658407050722E-2</v>
      </c>
      <c r="C501">
        <f>(FRED!C514/100+1)*(FRED!D514/FRED!D634)^(1/10)-1</f>
        <v>1.196825621722275E-2</v>
      </c>
    </row>
    <row r="502" spans="1:3" x14ac:dyDescent="0.25">
      <c r="A502" s="28">
        <f>FRED!A515</f>
        <v>27638</v>
      </c>
      <c r="B502">
        <f>(FRED!B515/100+1)*(FRED!D515/FRED!D518)^4-1</f>
        <v>-3.1681795199450802E-3</v>
      </c>
      <c r="C502">
        <f>(FRED!C515/100+1)*(FRED!D515/FRED!D635)^(1/10)-1</f>
        <v>1.2525282817140715E-2</v>
      </c>
    </row>
    <row r="503" spans="1:3" x14ac:dyDescent="0.25">
      <c r="A503" s="28">
        <f>FRED!A516</f>
        <v>27668</v>
      </c>
      <c r="B503">
        <f>(FRED!B516/100+1)*(FRED!D516/FRED!D519)^4-1</f>
        <v>7.2381370442362591E-3</v>
      </c>
      <c r="C503">
        <f>(FRED!C516/100+1)*(FRED!D516/FRED!D636)^(1/10)-1</f>
        <v>9.9983057783665785E-3</v>
      </c>
    </row>
    <row r="504" spans="1:3" x14ac:dyDescent="0.25">
      <c r="A504" s="28">
        <f>FRED!A517</f>
        <v>27699</v>
      </c>
      <c r="B504">
        <f>(FRED!B517/100+1)*(FRED!D517/FRED!D520)^4-1</f>
        <v>1.7498670867558186E-2</v>
      </c>
      <c r="C504">
        <f>(FRED!C517/100+1)*(FRED!D517/FRED!D637)^(1/10)-1</f>
        <v>9.612303858061777E-3</v>
      </c>
    </row>
    <row r="505" spans="1:3" x14ac:dyDescent="0.25">
      <c r="A505" s="28">
        <f>FRED!A518</f>
        <v>27729</v>
      </c>
      <c r="B505">
        <f>(FRED!B518/100+1)*(FRED!D518/FRED!D521)^4-1</f>
        <v>2.4542782409535446E-2</v>
      </c>
      <c r="C505">
        <f>(FRED!C518/100+1)*(FRED!D518/FRED!D638)^(1/10)-1</f>
        <v>9.2320586638927615E-3</v>
      </c>
    </row>
    <row r="506" spans="1:3" x14ac:dyDescent="0.25">
      <c r="A506" s="28">
        <f>FRED!A519</f>
        <v>27760</v>
      </c>
      <c r="B506">
        <f>(FRED!B519/100+1)*(FRED!D519/FRED!D522)^4-1</f>
        <v>1.1810051163941404E-2</v>
      </c>
      <c r="C506">
        <f>(FRED!C519/100+1)*(FRED!D519/FRED!D639)^(1/10)-1</f>
        <v>6.7077105313875229E-3</v>
      </c>
    </row>
    <row r="507" spans="1:3" x14ac:dyDescent="0.25">
      <c r="A507" s="28">
        <f>FRED!A520</f>
        <v>27791</v>
      </c>
      <c r="B507">
        <f>(FRED!B520/100+1)*(FRED!D520/FRED!D523)^4-1</f>
        <v>-2.2179582806762799E-3</v>
      </c>
      <c r="C507">
        <f>(FRED!C520/100+1)*(FRED!D520/FRED!D640)^(1/10)-1</f>
        <v>7.8128132119157367E-3</v>
      </c>
    </row>
    <row r="508" spans="1:3" x14ac:dyDescent="0.25">
      <c r="A508" s="28">
        <f>FRED!A521</f>
        <v>27820</v>
      </c>
      <c r="B508">
        <f>(FRED!B521/100+1)*(FRED!D521/FRED!D524)^4-1</f>
        <v>-1.4984220454065666E-2</v>
      </c>
      <c r="C508">
        <f>(FRED!C521/100+1)*(FRED!D521/FRED!D641)^(1/10)-1</f>
        <v>7.8942117610509843E-3</v>
      </c>
    </row>
    <row r="509" spans="1:3" x14ac:dyDescent="0.25">
      <c r="A509" s="28">
        <f>FRED!A522</f>
        <v>27851</v>
      </c>
      <c r="B509">
        <f>(FRED!B522/100+1)*(FRED!D522/FRED!D525)^4-1</f>
        <v>-2.2949828235352743E-2</v>
      </c>
      <c r="C509">
        <f>(FRED!C522/100+1)*(FRED!D522/FRED!D642)^(1/10)-1</f>
        <v>6.8484298923274789E-3</v>
      </c>
    </row>
    <row r="510" spans="1:3" x14ac:dyDescent="0.25">
      <c r="A510" s="28">
        <f>FRED!A523</f>
        <v>27881</v>
      </c>
      <c r="B510">
        <f>(FRED!B523/100+1)*(FRED!D523/FRED!D526)^4-1</f>
        <v>-1.2443478000470631E-2</v>
      </c>
      <c r="C510">
        <f>(FRED!C523/100+1)*(FRED!D523/FRED!D643)^(1/10)-1</f>
        <v>1.0470179812793301E-2</v>
      </c>
    </row>
    <row r="511" spans="1:3" x14ac:dyDescent="0.25">
      <c r="A511" s="28">
        <f>FRED!A524</f>
        <v>27912</v>
      </c>
      <c r="B511">
        <f>(FRED!B524/100+1)*(FRED!D524/FRED!D527)^4-1</f>
        <v>-3.2523452495988314E-3</v>
      </c>
      <c r="C511">
        <f>(FRED!C524/100+1)*(FRED!D524/FRED!D644)^(1/10)-1</f>
        <v>1.0075501043868673E-2</v>
      </c>
    </row>
    <row r="512" spans="1:3" x14ac:dyDescent="0.25">
      <c r="A512" s="28">
        <f>FRED!A525</f>
        <v>27942</v>
      </c>
      <c r="B512">
        <f>(FRED!B525/100+1)*(FRED!D525/FRED!D528)^4-1</f>
        <v>-4.6639169074242925E-3</v>
      </c>
      <c r="C512">
        <f>(FRED!C525/100+1)*(FRED!D525/FRED!D645)^(1/10)-1</f>
        <v>1.032663912818621E-2</v>
      </c>
    </row>
    <row r="513" spans="1:3" x14ac:dyDescent="0.25">
      <c r="A513" s="28">
        <f>FRED!A526</f>
        <v>27973</v>
      </c>
      <c r="B513">
        <f>(FRED!B526/100+1)*(FRED!D526/FRED!D529)^4-1</f>
        <v>8.564245621669242E-3</v>
      </c>
      <c r="C513">
        <f>(FRED!C526/100+1)*(FRED!D526/FRED!D646)^(1/10)-1</f>
        <v>1.0109392329305855E-2</v>
      </c>
    </row>
    <row r="514" spans="1:3" x14ac:dyDescent="0.25">
      <c r="A514" s="28">
        <f>FRED!A527</f>
        <v>28004</v>
      </c>
      <c r="B514">
        <f>(FRED!B527/100+1)*(FRED!D527/FRED!D530)^4-1</f>
        <v>8.1335295697246845E-3</v>
      </c>
      <c r="C514">
        <f>(FRED!C527/100+1)*(FRED!D527/FRED!D647)^(1/10)-1</f>
        <v>8.3144624520981036E-3</v>
      </c>
    </row>
    <row r="515" spans="1:3" x14ac:dyDescent="0.25">
      <c r="A515" s="28">
        <f>FRED!A528</f>
        <v>28034</v>
      </c>
      <c r="B515">
        <f>(FRED!B528/100+1)*(FRED!D528/FRED!D531)^4-1</f>
        <v>6.8135980293937415E-3</v>
      </c>
      <c r="C515">
        <f>(FRED!C528/100+1)*(FRED!D528/FRED!D648)^(1/10)-1</f>
        <v>7.0592472962622832E-3</v>
      </c>
    </row>
    <row r="516" spans="1:3" x14ac:dyDescent="0.25">
      <c r="A516" s="28">
        <f>FRED!A529</f>
        <v>28065</v>
      </c>
      <c r="B516">
        <f>(FRED!B529/100+1)*(FRED!D529/FRED!D532)^4-1</f>
        <v>-2.8336067388365804E-2</v>
      </c>
      <c r="C516">
        <f>(FRED!C529/100+1)*(FRED!D529/FRED!D649)^(1/10)-1</f>
        <v>6.0165776618670286E-3</v>
      </c>
    </row>
    <row r="517" spans="1:3" x14ac:dyDescent="0.25">
      <c r="A517" s="28">
        <f>FRED!A530</f>
        <v>28095</v>
      </c>
      <c r="B517">
        <f>(FRED!B530/100+1)*(FRED!D530/FRED!D533)^4-1</f>
        <v>-4.47511377656169E-2</v>
      </c>
      <c r="C517">
        <f>(FRED!C530/100+1)*(FRED!D530/FRED!D650)^(1/10)-1</f>
        <v>2.3326563459915572E-3</v>
      </c>
    </row>
    <row r="518" spans="1:3" x14ac:dyDescent="0.25">
      <c r="A518" s="28">
        <f>FRED!A531</f>
        <v>28126</v>
      </c>
      <c r="B518">
        <f>(FRED!B531/100+1)*(FRED!D531/FRED!D534)^4-1</f>
        <v>-5.4561728828125156E-2</v>
      </c>
      <c r="C518">
        <f>(FRED!C531/100+1)*(FRED!D531/FRED!D651)^(1/10)-1</f>
        <v>5.4035257890019395E-3</v>
      </c>
    </row>
    <row r="519" spans="1:3" x14ac:dyDescent="0.25">
      <c r="A519" s="28">
        <f>FRED!A532</f>
        <v>28157</v>
      </c>
      <c r="B519">
        <f>(FRED!B532/100+1)*(FRED!D532/FRED!D535)^4-1</f>
        <v>-3.4165089429901818E-2</v>
      </c>
      <c r="C519">
        <f>(FRED!C532/100+1)*(FRED!D532/FRED!D652)^(1/10)-1</f>
        <v>7.7578063775438633E-3</v>
      </c>
    </row>
    <row r="520" spans="1:3" x14ac:dyDescent="0.25">
      <c r="A520" s="28">
        <f>FRED!A533</f>
        <v>28185</v>
      </c>
      <c r="B520">
        <f>(FRED!B533/100+1)*(FRED!D533/FRED!D536)^4-1</f>
        <v>-3.429432591976922E-2</v>
      </c>
      <c r="C520">
        <f>(FRED!C533/100+1)*(FRED!D533/FRED!D653)^(1/10)-1</f>
        <v>8.6441442608000685E-3</v>
      </c>
    </row>
    <row r="521" spans="1:3" x14ac:dyDescent="0.25">
      <c r="A521" s="28">
        <f>FRED!A534</f>
        <v>28216</v>
      </c>
      <c r="B521">
        <f>(FRED!B534/100+1)*(FRED!D534/FRED!D537)^4-1</f>
        <v>-2.1483490963098539E-2</v>
      </c>
      <c r="C521">
        <f>(FRED!C534/100+1)*(FRED!D534/FRED!D654)^(1/10)-1</f>
        <v>8.1048091503344022E-3</v>
      </c>
    </row>
    <row r="522" spans="1:3" x14ac:dyDescent="0.25">
      <c r="A522" s="28">
        <f>FRED!A535</f>
        <v>28246</v>
      </c>
      <c r="B522">
        <f>(FRED!B535/100+1)*(FRED!D535/FRED!D538)^4-1</f>
        <v>-1.0792541995426341E-2</v>
      </c>
      <c r="C522">
        <f>(FRED!C535/100+1)*(FRED!D535/FRED!D655)^(1/10)-1</f>
        <v>9.0955870996500821E-3</v>
      </c>
    </row>
    <row r="523" spans="1:3" x14ac:dyDescent="0.25">
      <c r="A523" s="28">
        <f>FRED!A536</f>
        <v>28277</v>
      </c>
      <c r="B523">
        <f>(FRED!B536/100+1)*(FRED!D536/FRED!D539)^4-1</f>
        <v>3.1209338759639049E-3</v>
      </c>
      <c r="C523">
        <f>(FRED!C536/100+1)*(FRED!D536/FRED!D656)^(1/10)-1</f>
        <v>7.7157532911706905E-3</v>
      </c>
    </row>
    <row r="524" spans="1:3" x14ac:dyDescent="0.25">
      <c r="A524" s="28">
        <f>FRED!A537</f>
        <v>28307</v>
      </c>
      <c r="B524">
        <f>(FRED!B537/100+1)*(FRED!D537/FRED!D540)^4-1</f>
        <v>1.1511783712651935E-2</v>
      </c>
      <c r="C524">
        <f>(FRED!C537/100+1)*(FRED!D537/FRED!D657)^(1/10)-1</f>
        <v>8.4163689070184677E-3</v>
      </c>
    </row>
    <row r="525" spans="1:3" x14ac:dyDescent="0.25">
      <c r="A525" s="28">
        <f>FRED!A538</f>
        <v>28338</v>
      </c>
      <c r="B525">
        <f>(FRED!B538/100+1)*(FRED!D538/FRED!D541)^4-1</f>
        <v>7.98573223128618E-3</v>
      </c>
      <c r="C525">
        <f>(FRED!C538/100+1)*(FRED!D538/FRED!D658)^(1/10)-1</f>
        <v>8.8737474638331815E-3</v>
      </c>
    </row>
    <row r="526" spans="1:3" x14ac:dyDescent="0.25">
      <c r="A526" s="28">
        <f>FRED!A539</f>
        <v>28369</v>
      </c>
      <c r="B526">
        <f>(FRED!B539/100+1)*(FRED!D539/FRED!D542)^4-1</f>
        <v>1.1192403259281836E-2</v>
      </c>
      <c r="C526">
        <f>(FRED!C539/100+1)*(FRED!D539/FRED!D659)^(1/10)-1</f>
        <v>8.1116742303437572E-3</v>
      </c>
    </row>
    <row r="527" spans="1:3" x14ac:dyDescent="0.25">
      <c r="A527" s="28">
        <f>FRED!A540</f>
        <v>28399</v>
      </c>
      <c r="B527">
        <f>(FRED!B540/100+1)*(FRED!D540/FRED!D543)^4-1</f>
        <v>1.7600062203995126E-3</v>
      </c>
      <c r="C527">
        <f>(FRED!C540/100+1)*(FRED!D540/FRED!D660)^(1/10)-1</f>
        <v>9.8675009944688696E-3</v>
      </c>
    </row>
    <row r="528" spans="1:3" x14ac:dyDescent="0.25">
      <c r="A528" s="28">
        <f>FRED!A541</f>
        <v>28430</v>
      </c>
      <c r="B528">
        <f>(FRED!B541/100+1)*(FRED!D541/FRED!D544)^4-1</f>
        <v>-4.8801297149821954E-3</v>
      </c>
      <c r="C528">
        <f>(FRED!C541/100+1)*(FRED!D541/FRED!D661)^(1/10)-1</f>
        <v>1.083442528734091E-2</v>
      </c>
    </row>
    <row r="529" spans="1:3" x14ac:dyDescent="0.25">
      <c r="A529" s="28">
        <f>FRED!A542</f>
        <v>28460</v>
      </c>
      <c r="B529">
        <f>(FRED!B542/100+1)*(FRED!D542/FRED!D545)^4-1</f>
        <v>-2.3658076519369464E-2</v>
      </c>
      <c r="C529">
        <f>(FRED!C542/100+1)*(FRED!D542/FRED!D662)^(1/10)-1</f>
        <v>1.2194460286465425E-2</v>
      </c>
    </row>
    <row r="530" spans="1:3" x14ac:dyDescent="0.25">
      <c r="A530" s="28">
        <f>FRED!A543</f>
        <v>28491</v>
      </c>
      <c r="B530">
        <f>(FRED!B543/100+1)*(FRED!D543/FRED!D546)^4-1</f>
        <v>-2.5859717441555352E-2</v>
      </c>
      <c r="C530">
        <f>(FRED!C543/100+1)*(FRED!D543/FRED!D663)^(1/10)-1</f>
        <v>1.5120367787648803E-2</v>
      </c>
    </row>
    <row r="531" spans="1:3" x14ac:dyDescent="0.25">
      <c r="A531" s="28">
        <f>FRED!A544</f>
        <v>28522</v>
      </c>
      <c r="B531">
        <f>(FRED!B544/100+1)*(FRED!D544/FRED!D547)^4-1</f>
        <v>-3.7259173753435015E-2</v>
      </c>
      <c r="C531">
        <f>(FRED!C544/100+1)*(FRED!D544/FRED!D664)^(1/10)-1</f>
        <v>1.6163618072855712E-2</v>
      </c>
    </row>
    <row r="532" spans="1:3" x14ac:dyDescent="0.25">
      <c r="A532" s="28">
        <f>FRED!A545</f>
        <v>28550</v>
      </c>
      <c r="B532">
        <f>(FRED!B545/100+1)*(FRED!D545/FRED!D548)^4-1</f>
        <v>-4.9703662102704271E-2</v>
      </c>
      <c r="C532">
        <f>(FRED!C545/100+1)*(FRED!D545/FRED!D665)^(1/10)-1</f>
        <v>1.6625289001381161E-2</v>
      </c>
    </row>
    <row r="533" spans="1:3" x14ac:dyDescent="0.25">
      <c r="A533" s="28">
        <f>FRED!A546</f>
        <v>28581</v>
      </c>
      <c r="B533">
        <f>(FRED!B546/100+1)*(FRED!D546/FRED!D549)^4-1</f>
        <v>-4.8882086221467613E-2</v>
      </c>
      <c r="C533">
        <f>(FRED!C546/100+1)*(FRED!D546/FRED!D666)^(1/10)-1</f>
        <v>1.7937046139754775E-2</v>
      </c>
    </row>
    <row r="534" spans="1:3" x14ac:dyDescent="0.25">
      <c r="A534" s="28">
        <f>FRED!A547</f>
        <v>28611</v>
      </c>
      <c r="B534">
        <f>(FRED!B547/100+1)*(FRED!D547/FRED!D550)^4-1</f>
        <v>-2.9388216283680935E-2</v>
      </c>
      <c r="C534">
        <f>(FRED!C547/100+1)*(FRED!D547/FRED!D667)^(1/10)-1</f>
        <v>2.0425024321454543E-2</v>
      </c>
    </row>
    <row r="535" spans="1:3" x14ac:dyDescent="0.25">
      <c r="A535" s="28">
        <f>FRED!A548</f>
        <v>28642</v>
      </c>
      <c r="B535">
        <f>(FRED!B548/100+1)*(FRED!D548/FRED!D551)^4-1</f>
        <v>-1.3742517447676628E-2</v>
      </c>
      <c r="C535">
        <f>(FRED!C548/100+1)*(FRED!D548/FRED!D668)^(1/10)-1</f>
        <v>2.213005582248706E-2</v>
      </c>
    </row>
    <row r="536" spans="1:3" x14ac:dyDescent="0.25">
      <c r="A536" s="28">
        <f>FRED!A549</f>
        <v>28672</v>
      </c>
      <c r="B536">
        <f>(FRED!B549/100+1)*(FRED!D549/FRED!D552)^4-1</f>
        <v>-1.6451542493436278E-2</v>
      </c>
      <c r="C536">
        <f>(FRED!C549/100+1)*(FRED!D549/FRED!D669)^(1/10)-1</f>
        <v>2.4175679909544057E-2</v>
      </c>
    </row>
    <row r="537" spans="1:3" x14ac:dyDescent="0.25">
      <c r="A537" s="28">
        <f>FRED!A550</f>
        <v>28703</v>
      </c>
      <c r="B537">
        <f>(FRED!B550/100+1)*(FRED!D550/FRED!D553)^4-1</f>
        <v>-1.54347156408422E-2</v>
      </c>
      <c r="C537">
        <f>(FRED!C550/100+1)*(FRED!D550/FRED!D670)^(1/10)-1</f>
        <v>2.2042702908695144E-2</v>
      </c>
    </row>
    <row r="538" spans="1:3" x14ac:dyDescent="0.25">
      <c r="A538" s="28">
        <f>FRED!A551</f>
        <v>28734</v>
      </c>
      <c r="B538">
        <f>(FRED!B551/100+1)*(FRED!D551/FRED!D554)^4-1</f>
        <v>4.0424063936042032E-3</v>
      </c>
      <c r="C538">
        <f>(FRED!C551/100+1)*(FRED!D551/FRED!D671)^(1/10)-1</f>
        <v>2.2223558598097881E-2</v>
      </c>
    </row>
    <row r="539" spans="1:3" x14ac:dyDescent="0.25">
      <c r="A539" s="28">
        <f>FRED!A552</f>
        <v>28764</v>
      </c>
      <c r="B539">
        <f>(FRED!B552/100+1)*(FRED!D552/FRED!D555)^4-1</f>
        <v>5.9833832129290165E-3</v>
      </c>
      <c r="C539">
        <f>(FRED!C552/100+1)*(FRED!D552/FRED!D672)^(1/10)-1</f>
        <v>2.487656403807037E-2</v>
      </c>
    </row>
    <row r="540" spans="1:3" x14ac:dyDescent="0.25">
      <c r="A540" s="28">
        <f>FRED!A553</f>
        <v>28795</v>
      </c>
      <c r="B540">
        <f>(FRED!B553/100+1)*(FRED!D553/FRED!D556)^4-1</f>
        <v>-1.6629550327593723E-2</v>
      </c>
      <c r="C540">
        <f>(FRED!C553/100+1)*(FRED!D553/FRED!D673)^(1/10)-1</f>
        <v>2.6852907698939221E-2</v>
      </c>
    </row>
    <row r="541" spans="1:3" x14ac:dyDescent="0.25">
      <c r="A541" s="28">
        <f>FRED!A554</f>
        <v>28825</v>
      </c>
      <c r="B541">
        <f>(FRED!B554/100+1)*(FRED!D554/FRED!D557)^4-1</f>
        <v>-3.4664864644867732E-2</v>
      </c>
      <c r="C541">
        <f>(FRED!C554/100+1)*(FRED!D554/FRED!D674)^(1/10)-1</f>
        <v>2.9026364345725586E-2</v>
      </c>
    </row>
    <row r="542" spans="1:3" x14ac:dyDescent="0.25">
      <c r="A542" s="28">
        <f>FRED!A555</f>
        <v>28856</v>
      </c>
      <c r="B542">
        <f>(FRED!B555/100+1)*(FRED!D555/FRED!D558)^4-1</f>
        <v>-4.2182433290284593E-2</v>
      </c>
      <c r="C542">
        <f>(FRED!C555/100+1)*(FRED!D555/FRED!D675)^(1/10)-1</f>
        <v>3.0273208925610362E-2</v>
      </c>
    </row>
    <row r="543" spans="1:3" x14ac:dyDescent="0.25">
      <c r="A543" s="28">
        <f>FRED!A556</f>
        <v>28887</v>
      </c>
      <c r="B543">
        <f>(FRED!B556/100+1)*(FRED!D556/FRED!D559)^4-1</f>
        <v>-4.635300349103022E-2</v>
      </c>
      <c r="C543">
        <f>(FRED!C556/100+1)*(FRED!D556/FRED!D676)^(1/10)-1</f>
        <v>3.1048744708680465E-2</v>
      </c>
    </row>
    <row r="544" spans="1:3" x14ac:dyDescent="0.25">
      <c r="A544" s="28">
        <f>FRED!A557</f>
        <v>28915</v>
      </c>
      <c r="B544">
        <f>(FRED!B557/100+1)*(FRED!D557/FRED!D560)^4-1</f>
        <v>-4.8950131071699876E-2</v>
      </c>
      <c r="C544">
        <f>(FRED!C557/100+1)*(FRED!D557/FRED!D677)^(1/10)-1</f>
        <v>3.1685326947515247E-2</v>
      </c>
    </row>
    <row r="545" spans="1:3" x14ac:dyDescent="0.25">
      <c r="A545" s="28">
        <f>FRED!A558</f>
        <v>28946</v>
      </c>
      <c r="B545">
        <f>(FRED!B558/100+1)*(FRED!D558/FRED!D561)^4-1</f>
        <v>-4.7632119080803892E-2</v>
      </c>
      <c r="C545">
        <f>(FRED!C558/100+1)*(FRED!D558/FRED!D678)^(1/10)-1</f>
        <v>3.2756066599584965E-2</v>
      </c>
    </row>
    <row r="546" spans="1:3" x14ac:dyDescent="0.25">
      <c r="A546" s="28">
        <f>FRED!A559</f>
        <v>28976</v>
      </c>
      <c r="B546">
        <f>(FRED!B559/100+1)*(FRED!D559/FRED!D562)^4-1</f>
        <v>-3.4285176755355584E-2</v>
      </c>
      <c r="C546">
        <f>(FRED!C559/100+1)*(FRED!D559/FRED!D679)^(1/10)-1</f>
        <v>3.4141544482235497E-2</v>
      </c>
    </row>
    <row r="547" spans="1:3" x14ac:dyDescent="0.25">
      <c r="A547" s="28">
        <f>FRED!A560</f>
        <v>29007</v>
      </c>
      <c r="B547">
        <f>(FRED!B560/100+1)*(FRED!D560/FRED!D563)^4-1</f>
        <v>-3.7804386614939678E-2</v>
      </c>
      <c r="C547">
        <f>(FRED!C560/100+1)*(FRED!D560/FRED!D680)^(1/10)-1</f>
        <v>3.1821111841225491E-2</v>
      </c>
    </row>
    <row r="548" spans="1:3" x14ac:dyDescent="0.25">
      <c r="A548" s="28">
        <f>FRED!A561</f>
        <v>29037</v>
      </c>
      <c r="B548">
        <f>(FRED!B561/100+1)*(FRED!D561/FRED!D564)^4-1</f>
        <v>-2.4606545376961275E-2</v>
      </c>
      <c r="C548">
        <f>(FRED!C561/100+1)*(FRED!D561/FRED!D681)^(1/10)-1</f>
        <v>3.3087089610080334E-2</v>
      </c>
    </row>
    <row r="549" spans="1:3" x14ac:dyDescent="0.25">
      <c r="A549" s="28">
        <f>FRED!A562</f>
        <v>29068</v>
      </c>
      <c r="B549">
        <f>(FRED!B562/100+1)*(FRED!D562/FRED!D565)^4-1</f>
        <v>-2.1069682482406593E-2</v>
      </c>
      <c r="C549">
        <f>(FRED!C562/100+1)*(FRED!D562/FRED!D682)^(1/10)-1</f>
        <v>3.4665204272569028E-2</v>
      </c>
    </row>
    <row r="550" spans="1:3" x14ac:dyDescent="0.25">
      <c r="A550" s="28">
        <f>FRED!A563</f>
        <v>29099</v>
      </c>
      <c r="B550">
        <f>(FRED!B563/100+1)*(FRED!D563/FRED!D566)^4-1</f>
        <v>-1.3284745856799618E-2</v>
      </c>
      <c r="C550">
        <f>(FRED!C563/100+1)*(FRED!D563/FRED!D683)^(1/10)-1</f>
        <v>3.8298507052109354E-2</v>
      </c>
    </row>
    <row r="551" spans="1:3" x14ac:dyDescent="0.25">
      <c r="A551" s="28">
        <f>FRED!A564</f>
        <v>29129</v>
      </c>
      <c r="B551">
        <f>(FRED!B564/100+1)*(FRED!D564/FRED!D567)^4-1</f>
        <v>-2.4996561015716789E-2</v>
      </c>
      <c r="C551">
        <f>(FRED!C564/100+1)*(FRED!D564/FRED!D684)^(1/10)-1</f>
        <v>4.7848105572447119E-2</v>
      </c>
    </row>
    <row r="552" spans="1:3" x14ac:dyDescent="0.25">
      <c r="A552" s="28">
        <f>FRED!A565</f>
        <v>29160</v>
      </c>
      <c r="B552">
        <f>(FRED!B565/100+1)*(FRED!D565/FRED!D568)^4-1</f>
        <v>-4.2669166284385107E-2</v>
      </c>
      <c r="C552">
        <f>(FRED!C565/100+1)*(FRED!D565/FRED!D685)^(1/10)-1</f>
        <v>5.189653092472879E-2</v>
      </c>
    </row>
    <row r="553" spans="1:3" x14ac:dyDescent="0.25">
      <c r="A553" s="28">
        <f>FRED!A566</f>
        <v>29190</v>
      </c>
      <c r="B553">
        <f>(FRED!B566/100+1)*(FRED!D566/FRED!D569)^4-1</f>
        <v>-5.8057285041237972E-2</v>
      </c>
      <c r="C553">
        <f>(FRED!C566/100+1)*(FRED!D566/FRED!D686)^(1/10)-1</f>
        <v>5.0359000091569905E-2</v>
      </c>
    </row>
    <row r="554" spans="1:3" x14ac:dyDescent="0.25">
      <c r="A554" s="28">
        <f>FRED!A567</f>
        <v>29221</v>
      </c>
      <c r="B554">
        <f>(FRED!B567/100+1)*(FRED!D567/FRED!D570)^4-1</f>
        <v>-4.6773000120682862E-2</v>
      </c>
      <c r="C554">
        <f>(FRED!C567/100+1)*(FRED!D567/FRED!D687)^(1/10)-1</f>
        <v>5.4680162154218337E-2</v>
      </c>
    </row>
    <row r="555" spans="1:3" x14ac:dyDescent="0.25">
      <c r="A555" s="28">
        <f>FRED!A568</f>
        <v>29252</v>
      </c>
      <c r="B555">
        <f>(FRED!B568/100+1)*(FRED!D568/FRED!D571)^4-1</f>
        <v>-2.3134337579362452E-2</v>
      </c>
      <c r="C555">
        <f>(FRED!C568/100+1)*(FRED!D568/FRED!D688)^(1/10)-1</f>
        <v>7.10053768760599E-2</v>
      </c>
    </row>
    <row r="556" spans="1:3" x14ac:dyDescent="0.25">
      <c r="A556" s="28">
        <f>FRED!A569</f>
        <v>29281</v>
      </c>
      <c r="B556">
        <f>(FRED!B569/100+1)*(FRED!D569/FRED!D572)^4-1</f>
        <v>1.381918472064636E-2</v>
      </c>
      <c r="C556">
        <f>(FRED!C569/100+1)*(FRED!D569/FRED!D689)^(1/10)-1</f>
        <v>7.5280939323258522E-2</v>
      </c>
    </row>
    <row r="557" spans="1:3" x14ac:dyDescent="0.25">
      <c r="A557" s="28">
        <f>FRED!A570</f>
        <v>29312</v>
      </c>
      <c r="B557">
        <f>(FRED!B570/100+1)*(FRED!D570/FRED!D573)^4-1</f>
        <v>4.1752290843831918E-2</v>
      </c>
      <c r="C557">
        <f>(FRED!C570/100+1)*(FRED!D570/FRED!D690)^(1/10)-1</f>
        <v>6.4096981600164415E-2</v>
      </c>
    </row>
    <row r="558" spans="1:3" x14ac:dyDescent="0.25">
      <c r="A558" s="28">
        <f>FRED!A571</f>
        <v>29342</v>
      </c>
      <c r="B558">
        <f>(FRED!B571/100+1)*(FRED!D571/FRED!D574)^4-1</f>
        <v>9.6783554997736942E-3</v>
      </c>
      <c r="C558">
        <f>(FRED!C571/100+1)*(FRED!D571/FRED!D691)^(1/10)-1</f>
        <v>5.2572082623525418E-2</v>
      </c>
    </row>
    <row r="559" spans="1:3" x14ac:dyDescent="0.25">
      <c r="A559" s="28">
        <f>FRED!A572</f>
        <v>29373</v>
      </c>
      <c r="B559">
        <f>(FRED!B572/100+1)*(FRED!D572/FRED!D575)^4-1</f>
        <v>5.9414336422138891E-3</v>
      </c>
      <c r="C559">
        <f>(FRED!C572/100+1)*(FRED!D572/FRED!D692)^(1/10)-1</f>
        <v>4.9331867501645199E-2</v>
      </c>
    </row>
    <row r="560" spans="1:3" x14ac:dyDescent="0.25">
      <c r="A560" s="28">
        <f>FRED!A573</f>
        <v>29403</v>
      </c>
      <c r="B560">
        <f>(FRED!B573/100+1)*(FRED!D573/FRED!D576)^4-1</f>
        <v>-2.2529650568442583E-2</v>
      </c>
      <c r="C560">
        <f>(FRED!C573/100+1)*(FRED!D573/FRED!D693)^(1/10)-1</f>
        <v>5.3419588708609522E-2</v>
      </c>
    </row>
    <row r="561" spans="1:3" x14ac:dyDescent="0.25">
      <c r="A561" s="28">
        <f>FRED!A574</f>
        <v>29434</v>
      </c>
      <c r="B561">
        <f>(FRED!B574/100+1)*(FRED!D574/FRED!D577)^4-1</f>
        <v>-1.6759629188079384E-2</v>
      </c>
      <c r="C561">
        <f>(FRED!C574/100+1)*(FRED!D574/FRED!D694)^(1/10)-1</f>
        <v>6.1336182350240964E-2</v>
      </c>
    </row>
    <row r="562" spans="1:3" x14ac:dyDescent="0.25">
      <c r="A562" s="28">
        <f>FRED!A575</f>
        <v>29465</v>
      </c>
      <c r="B562">
        <f>(FRED!B575/100+1)*(FRED!D575/FRED!D578)^4-1</f>
        <v>-1.023672360822836E-2</v>
      </c>
      <c r="C562">
        <f>(FRED!C575/100+1)*(FRED!D575/FRED!D695)^(1/10)-1</f>
        <v>6.5257626516163292E-2</v>
      </c>
    </row>
    <row r="563" spans="1:3" x14ac:dyDescent="0.25">
      <c r="A563" s="28">
        <f>FRED!A576</f>
        <v>29495</v>
      </c>
      <c r="B563">
        <f>(FRED!B576/100+1)*(FRED!D576/FRED!D579)^4-1</f>
        <v>7.5077991950764922E-3</v>
      </c>
      <c r="C563">
        <f>(FRED!C576/100+1)*(FRED!D576/FRED!D696)^(1/10)-1</f>
        <v>6.7920664925646523E-2</v>
      </c>
    </row>
    <row r="564" spans="1:3" x14ac:dyDescent="0.25">
      <c r="A564" s="28">
        <f>FRED!A577</f>
        <v>29526</v>
      </c>
      <c r="B564">
        <f>(FRED!B577/100+1)*(FRED!D577/FRED!D580)^4-1</f>
        <v>1.8084903810217101E-2</v>
      </c>
      <c r="C564">
        <f>(FRED!C577/100+1)*(FRED!D577/FRED!D697)^(1/10)-1</f>
        <v>7.7451768784482899E-2</v>
      </c>
    </row>
    <row r="565" spans="1:3" x14ac:dyDescent="0.25">
      <c r="A565" s="28">
        <f>FRED!A578</f>
        <v>29556</v>
      </c>
      <c r="B565">
        <f>(FRED!B578/100+1)*(FRED!D578/FRED!D581)^4-1</f>
        <v>4.4274038959463136E-2</v>
      </c>
      <c r="C565">
        <f>(FRED!C578/100+1)*(FRED!D578/FRED!D698)^(1/10)-1</f>
        <v>7.9987044450736677E-2</v>
      </c>
    </row>
    <row r="566" spans="1:3" x14ac:dyDescent="0.25">
      <c r="A566" s="28">
        <f>FRED!A579</f>
        <v>29587</v>
      </c>
      <c r="B566">
        <f>(FRED!B579/100+1)*(FRED!D579/FRED!D582)^4-1</f>
        <v>4.5537363828942246E-2</v>
      </c>
      <c r="C566">
        <f>(FRED!C579/100+1)*(FRED!D579/FRED!D699)^(1/10)-1</f>
        <v>7.7631022836084806E-2</v>
      </c>
    </row>
    <row r="567" spans="1:3" x14ac:dyDescent="0.25">
      <c r="A567" s="28">
        <f>FRED!A580</f>
        <v>29618</v>
      </c>
      <c r="B567">
        <f>(FRED!B580/100+1)*(FRED!D580/FRED!D583)^4-1</f>
        <v>5.3790331248287693E-2</v>
      </c>
      <c r="C567">
        <f>(FRED!C580/100+1)*(FRED!D580/FRED!D700)^(1/10)-1</f>
        <v>8.4520980932071943E-2</v>
      </c>
    </row>
    <row r="568" spans="1:3" x14ac:dyDescent="0.25">
      <c r="A568" s="28">
        <f>FRED!A581</f>
        <v>29646</v>
      </c>
      <c r="B568">
        <f>(FRED!B581/100+1)*(FRED!D581/FRED!D584)^4-1</f>
        <v>3.2096081809448229E-2</v>
      </c>
      <c r="C568">
        <f>(FRED!C581/100+1)*(FRED!D581/FRED!D701)^(1/10)-1</f>
        <v>8.4427061404477977E-2</v>
      </c>
    </row>
    <row r="569" spans="1:3" x14ac:dyDescent="0.25">
      <c r="A569" s="28">
        <f>FRED!A582</f>
        <v>29677</v>
      </c>
      <c r="B569">
        <f>(FRED!B582/100+1)*(FRED!D582/FRED!D585)^4-1</f>
        <v>1.7773615064818671E-2</v>
      </c>
      <c r="C569">
        <f>(FRED!C582/100+1)*(FRED!D582/FRED!D702)^(1/10)-1</f>
        <v>9.0370683340728286E-2</v>
      </c>
    </row>
    <row r="570" spans="1:3" x14ac:dyDescent="0.25">
      <c r="A570" s="28">
        <f>FRED!A583</f>
        <v>29707</v>
      </c>
      <c r="B570">
        <f>(FRED!B583/100+1)*(FRED!D583/FRED!D586)^4-1</f>
        <v>4.2025284856429757E-2</v>
      </c>
      <c r="C570">
        <f>(FRED!C583/100+1)*(FRED!D583/FRED!D703)^(1/10)-1</f>
        <v>9.4932405099287465E-2</v>
      </c>
    </row>
    <row r="571" spans="1:3" x14ac:dyDescent="0.25">
      <c r="A571" s="28">
        <f>FRED!A584</f>
        <v>29738</v>
      </c>
      <c r="B571">
        <f>(FRED!B584/100+1)*(FRED!D584/FRED!D587)^4-1</f>
        <v>2.453343259880203E-2</v>
      </c>
      <c r="C571">
        <f>(FRED!C584/100+1)*(FRED!D584/FRED!D704)^(1/10)-1</f>
        <v>8.953198398786677E-2</v>
      </c>
    </row>
    <row r="572" spans="1:3" x14ac:dyDescent="0.25">
      <c r="A572" s="28">
        <f>FRED!A585</f>
        <v>29768</v>
      </c>
      <c r="B572">
        <f>(FRED!B585/100+1)*(FRED!D585/FRED!D588)^4-1</f>
        <v>6.3416428502206079E-2</v>
      </c>
      <c r="C572">
        <f>(FRED!C585/100+1)*(FRED!D585/FRED!D705)^(1/10)-1</f>
        <v>9.8353323055143216E-2</v>
      </c>
    </row>
    <row r="573" spans="1:3" x14ac:dyDescent="0.25">
      <c r="A573" s="28">
        <f>FRED!A586</f>
        <v>29799</v>
      </c>
      <c r="B573">
        <f>(FRED!B586/100+1)*(FRED!D586/FRED!D589)^4-1</f>
        <v>8.7597058692053364E-2</v>
      </c>
      <c r="C573">
        <f>(FRED!C586/100+1)*(FRED!D586/FRED!D706)^(1/10)-1</f>
        <v>0.10521378465051479</v>
      </c>
    </row>
    <row r="574" spans="1:3" x14ac:dyDescent="0.25">
      <c r="A574" s="28">
        <f>FRED!A587</f>
        <v>29830</v>
      </c>
      <c r="B574">
        <f>(FRED!B587/100+1)*(FRED!D587/FRED!D590)^4-1</f>
        <v>0.10844883920469406</v>
      </c>
      <c r="C574">
        <f>(FRED!C587/100+1)*(FRED!D587/FRED!D707)^(1/10)-1</f>
        <v>0.1094578664630681</v>
      </c>
    </row>
    <row r="575" spans="1:3" x14ac:dyDescent="0.25">
      <c r="A575" s="28">
        <f>FRED!A588</f>
        <v>29860</v>
      </c>
      <c r="B575">
        <f>(FRED!B588/100+1)*(FRED!D588/FRED!D591)^4-1</f>
        <v>9.2671520829995746E-2</v>
      </c>
      <c r="C575">
        <f>(FRED!C588/100+1)*(FRED!D588/FRED!D708)^(1/10)-1</f>
        <v>0.10789845478942395</v>
      </c>
    </row>
    <row r="576" spans="1:3" x14ac:dyDescent="0.25">
      <c r="A576" s="28">
        <f>FRED!A589</f>
        <v>29891</v>
      </c>
      <c r="B576">
        <f>(FRED!B589/100+1)*(FRED!D589/FRED!D592)^4-1</f>
        <v>6.7010497656585732E-2</v>
      </c>
      <c r="C576">
        <f>(FRED!C589/100+1)*(FRED!D589/FRED!D709)^(1/10)-1</f>
        <v>9.0997593487079032E-2</v>
      </c>
    </row>
    <row r="577" spans="1:3" x14ac:dyDescent="0.25">
      <c r="A577" s="28">
        <f>FRED!A590</f>
        <v>29921</v>
      </c>
      <c r="B577">
        <f>(FRED!B590/100+1)*(FRED!D590/FRED!D593)^4-1</f>
        <v>8.522521963871954E-2</v>
      </c>
      <c r="C577">
        <f>(FRED!C590/100+1)*(FRED!D590/FRED!D710)^(1/10)-1</f>
        <v>9.44431559491965E-2</v>
      </c>
    </row>
    <row r="578" spans="1:3" x14ac:dyDescent="0.25">
      <c r="A578" s="28">
        <f>FRED!A591</f>
        <v>29952</v>
      </c>
      <c r="B578">
        <f>(FRED!B591/100+1)*(FRED!D591/FRED!D594)^4-1</f>
        <v>9.4672795369608931E-2</v>
      </c>
      <c r="C578">
        <f>(FRED!C591/100+1)*(FRED!D591/FRED!D711)^(1/10)-1</f>
        <v>0.10300764061921575</v>
      </c>
    </row>
    <row r="579" spans="1:3" x14ac:dyDescent="0.25">
      <c r="A579" s="28">
        <f>FRED!A592</f>
        <v>29983</v>
      </c>
      <c r="B579">
        <f>(FRED!B592/100+1)*(FRED!D592/FRED!D595)^4-1</f>
        <v>7.9000973259121476E-2</v>
      </c>
      <c r="C579">
        <f>(FRED!C592/100+1)*(FRED!D592/FRED!D712)^(1/10)-1</f>
        <v>0.10141931588981046</v>
      </c>
    </row>
    <row r="580" spans="1:3" x14ac:dyDescent="0.25">
      <c r="A580" s="28">
        <f>FRED!A593</f>
        <v>30011</v>
      </c>
      <c r="B580">
        <f>(FRED!B593/100+1)*(FRED!D593/FRED!D596)^4-1</f>
        <v>1.5049298236421871E-2</v>
      </c>
      <c r="C580">
        <f>(FRED!C593/100+1)*(FRED!D593/FRED!D713)^(1/10)-1</f>
        <v>9.5265098338197518E-2</v>
      </c>
    </row>
    <row r="581" spans="1:3" x14ac:dyDescent="0.25">
      <c r="A581" s="28">
        <f>FRED!A594</f>
        <v>30042</v>
      </c>
      <c r="B581">
        <f>(FRED!B594/100+1)*(FRED!D594/FRED!D597)^4-1</f>
        <v>1.1510284863210041E-2</v>
      </c>
      <c r="C581">
        <f>(FRED!C594/100+1)*(FRED!D594/FRED!D714)^(1/10)-1</f>
        <v>9.5666847732058136E-2</v>
      </c>
    </row>
    <row r="582" spans="1:3" x14ac:dyDescent="0.25">
      <c r="A582" s="28">
        <f>FRED!A595</f>
        <v>30072</v>
      </c>
      <c r="B582">
        <f>(FRED!B595/100+1)*(FRED!D595/FRED!D598)^4-1</f>
        <v>3.6216851193076272E-2</v>
      </c>
      <c r="C582">
        <f>(FRED!C595/100+1)*(FRED!D595/FRED!D715)^(1/10)-1</f>
        <v>9.4136976294133534E-2</v>
      </c>
    </row>
    <row r="583" spans="1:3" x14ac:dyDescent="0.25">
      <c r="A583" s="28">
        <f>FRED!A596</f>
        <v>30103</v>
      </c>
      <c r="B583">
        <f>(FRED!B596/100+1)*(FRED!D596/FRED!D599)^4-1</f>
        <v>8.3909106376351072E-2</v>
      </c>
      <c r="C583">
        <f>(FRED!C596/100+1)*(FRED!D596/FRED!D716)^(1/10)-1</f>
        <v>0.10166259113264964</v>
      </c>
    </row>
    <row r="584" spans="1:3" x14ac:dyDescent="0.25">
      <c r="A584" s="28">
        <f>FRED!A597</f>
        <v>30133</v>
      </c>
      <c r="B584">
        <f>(FRED!B597/100+1)*(FRED!D597/FRED!D600)^4-1</f>
        <v>8.2088379058668171E-2</v>
      </c>
      <c r="C584">
        <f>(FRED!C597/100+1)*(FRED!D597/FRED!D717)^(1/10)-1</f>
        <v>9.8619134153486998E-2</v>
      </c>
    </row>
    <row r="585" spans="1:3" x14ac:dyDescent="0.25">
      <c r="A585" s="28">
        <f>FRED!A598</f>
        <v>30164</v>
      </c>
      <c r="B585">
        <f>(FRED!B598/100+1)*(FRED!D598/FRED!D601)^4-1</f>
        <v>7.3553227323891024E-2</v>
      </c>
      <c r="C585">
        <f>(FRED!C598/100+1)*(FRED!D598/FRED!D718)^(1/10)-1</f>
        <v>8.9951913566050035E-2</v>
      </c>
    </row>
    <row r="586" spans="1:3" x14ac:dyDescent="0.25">
      <c r="A586" s="28">
        <f>FRED!A599</f>
        <v>30195</v>
      </c>
      <c r="B586">
        <f>(FRED!B599/100+1)*(FRED!D599/FRED!D602)^4-1</f>
        <v>9.2530156031056521E-2</v>
      </c>
      <c r="C586">
        <f>(FRED!C599/100+1)*(FRED!D599/FRED!D719)^(1/10)-1</f>
        <v>8.2925231266821609E-2</v>
      </c>
    </row>
    <row r="587" spans="1:3" x14ac:dyDescent="0.25">
      <c r="A587" s="28">
        <f>FRED!A600</f>
        <v>30225</v>
      </c>
      <c r="B587">
        <f>(FRED!B600/100+1)*(FRED!D600/FRED!D603)^4-1</f>
        <v>9.4829668900440867E-2</v>
      </c>
      <c r="C587">
        <f>(FRED!C600/100+1)*(FRED!D600/FRED!D720)^(1/10)-1</f>
        <v>6.9089910648866937E-2</v>
      </c>
    </row>
    <row r="588" spans="1:3" x14ac:dyDescent="0.25">
      <c r="A588" s="28">
        <f>FRED!A601</f>
        <v>30256</v>
      </c>
      <c r="B588">
        <f>(FRED!B601/100+1)*(FRED!D601/FRED!D604)^4-1</f>
        <v>8.5122296016816312E-2</v>
      </c>
      <c r="C588">
        <f>(FRED!C601/100+1)*(FRED!D601/FRED!D721)^(1/10)-1</f>
        <v>6.5252396841199989E-2</v>
      </c>
    </row>
    <row r="589" spans="1:3" x14ac:dyDescent="0.25">
      <c r="A589" s="28">
        <f>FRED!A602</f>
        <v>30286</v>
      </c>
      <c r="B589">
        <f>(FRED!B602/100+1)*(FRED!D602/FRED!D605)^4-1</f>
        <v>6.6230047353389887E-2</v>
      </c>
      <c r="C589">
        <f>(FRED!C602/100+1)*(FRED!D602/FRED!D722)^(1/10)-1</f>
        <v>6.479548871130536E-2</v>
      </c>
    </row>
    <row r="590" spans="1:3" x14ac:dyDescent="0.25">
      <c r="A590" s="28">
        <f>FRED!A603</f>
        <v>30317</v>
      </c>
      <c r="B590">
        <f>(FRED!B603/100+1)*(FRED!D603/FRED!D606)^4-1</f>
        <v>4.4018454104697069E-2</v>
      </c>
      <c r="C590">
        <f>(FRED!C603/100+1)*(FRED!D603/FRED!D723)^(1/10)-1</f>
        <v>6.3719135194296728E-2</v>
      </c>
    </row>
    <row r="591" spans="1:3" x14ac:dyDescent="0.25">
      <c r="A591" s="28">
        <f>FRED!A604</f>
        <v>30348</v>
      </c>
      <c r="B591">
        <f>(FRED!B604/100+1)*(FRED!D604/FRED!D607)^4-1</f>
        <v>2.5533722859410579E-2</v>
      </c>
      <c r="C591">
        <f>(FRED!C604/100+1)*(FRED!D604/FRED!D724)^(1/10)-1</f>
        <v>6.5958710819376432E-2</v>
      </c>
    </row>
    <row r="592" spans="1:3" x14ac:dyDescent="0.25">
      <c r="A592" s="28">
        <f>FRED!A605</f>
        <v>30376</v>
      </c>
      <c r="B592">
        <f>(FRED!B605/100+1)*(FRED!D605/FRED!D608)^4-1</f>
        <v>1.5470613321227233E-2</v>
      </c>
      <c r="C592">
        <f>(FRED!C605/100+1)*(FRED!D605/FRED!D725)^(1/10)-1</f>
        <v>6.3565898890943329E-2</v>
      </c>
    </row>
    <row r="593" spans="1:3" x14ac:dyDescent="0.25">
      <c r="A593" s="28">
        <f>FRED!A606</f>
        <v>30407</v>
      </c>
      <c r="B593">
        <f>(FRED!B606/100+1)*(FRED!D606/FRED!D609)^4-1</f>
        <v>2.6864414618771093E-2</v>
      </c>
      <c r="C593">
        <f>(FRED!C606/100+1)*(FRED!D606/FRED!D726)^(1/10)-1</f>
        <v>6.2968795772354813E-2</v>
      </c>
    </row>
    <row r="594" spans="1:3" x14ac:dyDescent="0.25">
      <c r="A594" s="28">
        <f>FRED!A607</f>
        <v>30437</v>
      </c>
      <c r="B594">
        <f>(FRED!B607/100+1)*(FRED!D607/FRED!D610)^4-1</f>
        <v>3.9352639445437987E-2</v>
      </c>
      <c r="C594">
        <f>(FRED!C607/100+1)*(FRED!D607/FRED!D727)^(1/10)-1</f>
        <v>6.3273599962905491E-2</v>
      </c>
    </row>
    <row r="595" spans="1:3" x14ac:dyDescent="0.25">
      <c r="A595" s="28">
        <f>FRED!A608</f>
        <v>30468</v>
      </c>
      <c r="B595">
        <f>(FRED!B608/100+1)*(FRED!D608/FRED!D611)^4-1</f>
        <v>3.6963374799851234E-2</v>
      </c>
      <c r="C595">
        <f>(FRED!C608/100+1)*(FRED!D608/FRED!D728)^(1/10)-1</f>
        <v>6.7975491076896155E-2</v>
      </c>
    </row>
    <row r="596" spans="1:3" x14ac:dyDescent="0.25">
      <c r="A596" s="28">
        <f>FRED!A609</f>
        <v>30498</v>
      </c>
      <c r="B596">
        <f>(FRED!B609/100+1)*(FRED!D609/FRED!D612)^4-1</f>
        <v>4.4050695555066355E-2</v>
      </c>
      <c r="C596">
        <f>(FRED!C609/100+1)*(FRED!D609/FRED!D729)^(1/10)-1</f>
        <v>7.3512345059381978E-2</v>
      </c>
    </row>
    <row r="597" spans="1:3" x14ac:dyDescent="0.25">
      <c r="A597" s="28">
        <f>FRED!A610</f>
        <v>30529</v>
      </c>
      <c r="B597">
        <f>(FRED!B610/100+1)*(FRED!D610/FRED!D613)^4-1</f>
        <v>5.0818973247026111E-2</v>
      </c>
      <c r="C597">
        <f>(FRED!C610/100+1)*(FRED!D610/FRED!D730)^(1/10)-1</f>
        <v>7.8067377462521792E-2</v>
      </c>
    </row>
    <row r="598" spans="1:3" x14ac:dyDescent="0.25">
      <c r="A598" s="28">
        <f>FRED!A611</f>
        <v>30560</v>
      </c>
      <c r="B598">
        <f>(FRED!B611/100+1)*(FRED!D611/FRED!D614)^4-1</f>
        <v>6.4404246963590595E-2</v>
      </c>
      <c r="C598">
        <f>(FRED!C611/100+1)*(FRED!D611/FRED!D731)^(1/10)-1</f>
        <v>7.6452654912526175E-2</v>
      </c>
    </row>
    <row r="599" spans="1:3" x14ac:dyDescent="0.25">
      <c r="A599" s="28">
        <f>FRED!A612</f>
        <v>30590</v>
      </c>
      <c r="B599">
        <f>(FRED!B612/100+1)*(FRED!D612/FRED!D615)^4-1</f>
        <v>4.8524339021536633E-2</v>
      </c>
      <c r="C599">
        <f>(FRED!C612/100+1)*(FRED!D612/FRED!D732)^(1/10)-1</f>
        <v>7.5268250002827886E-2</v>
      </c>
    </row>
    <row r="600" spans="1:3" x14ac:dyDescent="0.25">
      <c r="A600" s="28">
        <f>FRED!A613</f>
        <v>30621</v>
      </c>
      <c r="B600">
        <f>(FRED!B613/100+1)*(FRED!D613/FRED!D616)^4-1</f>
        <v>3.7507924087252453E-2</v>
      </c>
      <c r="C600">
        <f>(FRED!C613/100+1)*(FRED!D613/FRED!D733)^(1/10)-1</f>
        <v>7.6853415325710994E-2</v>
      </c>
    </row>
    <row r="601" spans="1:3" x14ac:dyDescent="0.25">
      <c r="A601" s="28">
        <f>FRED!A614</f>
        <v>30651</v>
      </c>
      <c r="B601">
        <f>(FRED!B614/100+1)*(FRED!D614/FRED!D617)^4-1</f>
        <v>3.5797447072347222E-2</v>
      </c>
      <c r="C601">
        <f>(FRED!C614/100+1)*(FRED!D614/FRED!D734)^(1/10)-1</f>
        <v>7.83097126305623E-2</v>
      </c>
    </row>
    <row r="602" spans="1:3" x14ac:dyDescent="0.25">
      <c r="A602" s="28">
        <f>FRED!A615</f>
        <v>30682</v>
      </c>
      <c r="B602">
        <f>(FRED!B615/100+1)*(FRED!D615/FRED!D618)^4-1</f>
        <v>3.9178025724426746E-2</v>
      </c>
      <c r="C602">
        <f>(FRED!C615/100+1)*(FRED!D615/FRED!D735)^(1/10)-1</f>
        <v>7.710786542902559E-2</v>
      </c>
    </row>
    <row r="603" spans="1:3" x14ac:dyDescent="0.25">
      <c r="A603" s="28">
        <f>FRED!A616</f>
        <v>30713</v>
      </c>
      <c r="B603">
        <f>(FRED!B616/100+1)*(FRED!D616/FRED!D619)^4-1</f>
        <v>4.9307104377023903E-2</v>
      </c>
      <c r="C603">
        <f>(FRED!C616/100+1)*(FRED!D616/FRED!D736)^(1/10)-1</f>
        <v>7.8907327555378881E-2</v>
      </c>
    </row>
    <row r="604" spans="1:3" x14ac:dyDescent="0.25">
      <c r="A604" s="28">
        <f>FRED!A617</f>
        <v>30742</v>
      </c>
      <c r="B604">
        <f>(FRED!B617/100+1)*(FRED!D617/FRED!D620)^4-1</f>
        <v>4.9464742344105694E-2</v>
      </c>
      <c r="C604">
        <f>(FRED!C617/100+1)*(FRED!D617/FRED!D737)^(1/10)-1</f>
        <v>8.3380588562345981E-2</v>
      </c>
    </row>
    <row r="605" spans="1:3" x14ac:dyDescent="0.25">
      <c r="A605" s="28">
        <f>FRED!A618</f>
        <v>30773</v>
      </c>
      <c r="B605">
        <f>(FRED!B618/100+1)*(FRED!D618/FRED!D621)^4-1</f>
        <v>5.5355504275256928E-2</v>
      </c>
      <c r="C605">
        <f>(FRED!C618/100+1)*(FRED!D618/FRED!D738)^(1/10)-1</f>
        <v>8.6751384858923863E-2</v>
      </c>
    </row>
    <row r="606" spans="1:3" x14ac:dyDescent="0.25">
      <c r="A606" s="28">
        <f>FRED!A619</f>
        <v>30803</v>
      </c>
      <c r="B606">
        <f>(FRED!B619/100+1)*(FRED!D619/FRED!D622)^4-1</f>
        <v>5.2780850690833159E-2</v>
      </c>
      <c r="C606">
        <f>(FRED!C619/100+1)*(FRED!D619/FRED!D739)^(1/10)-1</f>
        <v>9.4521261402916945E-2</v>
      </c>
    </row>
    <row r="607" spans="1:3" x14ac:dyDescent="0.25">
      <c r="A607" s="28">
        <f>FRED!A620</f>
        <v>30834</v>
      </c>
      <c r="B607">
        <f>(FRED!B620/100+1)*(FRED!D620/FRED!D623)^4-1</f>
        <v>4.5290380650112372E-2</v>
      </c>
      <c r="C607">
        <f>(FRED!C620/100+1)*(FRED!D620/FRED!D740)^(1/10)-1</f>
        <v>9.5915546850808386E-2</v>
      </c>
    </row>
    <row r="608" spans="1:3" x14ac:dyDescent="0.25">
      <c r="A608" s="28">
        <f>FRED!A621</f>
        <v>30864</v>
      </c>
      <c r="B608">
        <f>(FRED!B621/100+1)*(FRED!D621/FRED!D624)^4-1</f>
        <v>5.1854419475273916E-2</v>
      </c>
      <c r="C608">
        <f>(FRED!C621/100+1)*(FRED!D621/FRED!D741)^(1/10)-1</f>
        <v>9.4111341917870295E-2</v>
      </c>
    </row>
    <row r="609" spans="1:3" x14ac:dyDescent="0.25">
      <c r="A609" s="28">
        <f>FRED!A622</f>
        <v>30895</v>
      </c>
      <c r="B609">
        <f>(FRED!B622/100+1)*(FRED!D622/FRED!D625)^4-1</f>
        <v>7.1509512845309375E-2</v>
      </c>
      <c r="C609">
        <f>(FRED!C622/100+1)*(FRED!D622/FRED!D742)^(1/10)-1</f>
        <v>8.7912538884960201E-2</v>
      </c>
    </row>
    <row r="610" spans="1:3" x14ac:dyDescent="0.25">
      <c r="A610" s="28">
        <f>FRED!A623</f>
        <v>30926</v>
      </c>
      <c r="B610">
        <f>(FRED!B623/100+1)*(FRED!D623/FRED!D626)^4-1</f>
        <v>9.1175871390498431E-2</v>
      </c>
      <c r="C610">
        <f>(FRED!C623/100+1)*(FRED!D623/FRED!D743)^(1/10)-1</f>
        <v>8.6209492083496153E-2</v>
      </c>
    </row>
    <row r="611" spans="1:3" x14ac:dyDescent="0.25">
      <c r="A611" s="28">
        <f>FRED!A624</f>
        <v>30956</v>
      </c>
      <c r="B611">
        <f>(FRED!B624/100+1)*(FRED!D624/FRED!D627)^4-1</f>
        <v>8.9102116600892955E-2</v>
      </c>
      <c r="C611">
        <f>(FRED!C624/100+1)*(FRED!D624/FRED!D744)^(1/10)-1</f>
        <v>8.2970728974376629E-2</v>
      </c>
    </row>
    <row r="612" spans="1:3" x14ac:dyDescent="0.25">
      <c r="A612" s="28">
        <f>FRED!A625</f>
        <v>30987</v>
      </c>
      <c r="B612">
        <f>(FRED!B625/100+1)*(FRED!D625/FRED!D628)^4-1</f>
        <v>5.7693504751337388E-2</v>
      </c>
      <c r="C612">
        <f>(FRED!C625/100+1)*(FRED!D625/FRED!D745)^(1/10)-1</f>
        <v>7.7129921191400275E-2</v>
      </c>
    </row>
    <row r="613" spans="1:3" x14ac:dyDescent="0.25">
      <c r="A613" s="28">
        <f>FRED!A626</f>
        <v>31017</v>
      </c>
      <c r="B613">
        <f>(FRED!B626/100+1)*(FRED!D626/FRED!D629)^4-1</f>
        <v>3.6601746241143873E-2</v>
      </c>
      <c r="C613">
        <f>(FRED!C626/100+1)*(FRED!D626/FRED!D746)^(1/10)-1</f>
        <v>7.6454120398325109E-2</v>
      </c>
    </row>
    <row r="614" spans="1:3" x14ac:dyDescent="0.25">
      <c r="A614" s="28">
        <f>FRED!A627</f>
        <v>31048</v>
      </c>
      <c r="B614">
        <f>(FRED!B627/100+1)*(FRED!D627/FRED!D630)^4-1</f>
        <v>2.2248778812587577E-2</v>
      </c>
      <c r="C614">
        <f>(FRED!C627/100+1)*(FRED!D627/FRED!D747)^(1/10)-1</f>
        <v>7.5069550675046726E-2</v>
      </c>
    </row>
    <row r="615" spans="1:3" x14ac:dyDescent="0.25">
      <c r="A615" s="28">
        <f>FRED!A628</f>
        <v>31079</v>
      </c>
      <c r="B615">
        <f>(FRED!B628/100+1)*(FRED!D628/FRED!D631)^4-1</f>
        <v>3.1175794507344534E-2</v>
      </c>
      <c r="C615">
        <f>(FRED!C628/100+1)*(FRED!D628/FRED!D748)^(1/10)-1</f>
        <v>7.6404434725889869E-2</v>
      </c>
    </row>
    <row r="616" spans="1:3" x14ac:dyDescent="0.25">
      <c r="A616" s="28">
        <f>FRED!A629</f>
        <v>31107</v>
      </c>
      <c r="B616">
        <f>(FRED!B629/100+1)*(FRED!D629/FRED!D632)^4-1</f>
        <v>3.7593426308081046E-2</v>
      </c>
      <c r="C616">
        <f>(FRED!C629/100+1)*(FRED!D629/FRED!D749)^(1/10)-1</f>
        <v>7.9832489720355504E-2</v>
      </c>
    </row>
    <row r="617" spans="1:3" x14ac:dyDescent="0.25">
      <c r="A617" s="28">
        <f>FRED!A630</f>
        <v>31138</v>
      </c>
      <c r="B617">
        <f>(FRED!B630/100+1)*(FRED!D630/FRED!D633)^4-1</f>
        <v>4.3898861904325681E-2</v>
      </c>
      <c r="C617">
        <f>(FRED!C630/100+1)*(FRED!D630/FRED!D750)^(1/10)-1</f>
        <v>7.5831171817698717E-2</v>
      </c>
    </row>
    <row r="618" spans="1:3" x14ac:dyDescent="0.25">
      <c r="A618" s="28">
        <f>FRED!A631</f>
        <v>31168</v>
      </c>
      <c r="B618">
        <f>(FRED!B631/100+1)*(FRED!D631/FRED!D634)^4-1</f>
        <v>4.7204557628917954E-2</v>
      </c>
      <c r="C618">
        <f>(FRED!C631/100+1)*(FRED!D631/FRED!D751)^(1/10)-1</f>
        <v>7.0419973960939464E-2</v>
      </c>
    </row>
    <row r="619" spans="1:3" x14ac:dyDescent="0.25">
      <c r="A619" s="28">
        <f>FRED!A632</f>
        <v>31199</v>
      </c>
      <c r="B619">
        <f>(FRED!B632/100+1)*(FRED!D632/FRED!D635)^4-1</f>
        <v>4.2115961350005948E-2</v>
      </c>
      <c r="C619">
        <f>(FRED!C632/100+1)*(FRED!D632/FRED!D752)^(1/10)-1</f>
        <v>6.3844542530244075E-2</v>
      </c>
    </row>
    <row r="620" spans="1:3" x14ac:dyDescent="0.25">
      <c r="A620" s="28">
        <f>FRED!A633</f>
        <v>31229</v>
      </c>
      <c r="B620">
        <f>(FRED!B633/100+1)*(FRED!D633/FRED!D636)^4-1</f>
        <v>3.5774535219059711E-2</v>
      </c>
      <c r="C620">
        <f>(FRED!C633/100+1)*(FRED!D633/FRED!D753)^(1/10)-1</f>
        <v>6.5490977042613086E-2</v>
      </c>
    </row>
    <row r="621" spans="1:3" x14ac:dyDescent="0.25">
      <c r="A621" s="28">
        <f>FRED!A634</f>
        <v>31260</v>
      </c>
      <c r="B621">
        <f>(FRED!B634/100+1)*(FRED!D634/FRED!D637)^4-1</f>
        <v>3.2620332694756504E-2</v>
      </c>
      <c r="C621">
        <f>(FRED!C634/100+1)*(FRED!D634/FRED!D754)^(1/10)-1</f>
        <v>6.5602535490650427E-2</v>
      </c>
    </row>
    <row r="622" spans="1:3" x14ac:dyDescent="0.25">
      <c r="A622" s="28">
        <f>FRED!A635</f>
        <v>31291</v>
      </c>
      <c r="B622">
        <f>(FRED!B635/100+1)*(FRED!D635/FRED!D638)^4-1</f>
        <v>3.2339748727306272E-2</v>
      </c>
      <c r="C622">
        <f>(FRED!C635/100+1)*(FRED!D635/FRED!D755)^(1/10)-1</f>
        <v>6.6075620162871829E-2</v>
      </c>
    </row>
    <row r="623" spans="1:3" x14ac:dyDescent="0.25">
      <c r="A623" s="28">
        <f>FRED!A636</f>
        <v>31321</v>
      </c>
      <c r="B623">
        <f>(FRED!B636/100+1)*(FRED!D636/FRED!D639)^4-1</f>
        <v>3.6832649890852887E-2</v>
      </c>
      <c r="C623">
        <f>(FRED!C636/100+1)*(FRED!D636/FRED!D756)^(1/10)-1</f>
        <v>6.4865537833960651E-2</v>
      </c>
    </row>
    <row r="624" spans="1:3" x14ac:dyDescent="0.25">
      <c r="A624" s="28">
        <f>FRED!A637</f>
        <v>31352</v>
      </c>
      <c r="B624">
        <f>(FRED!B637/100+1)*(FRED!D637/FRED!D640)^4-1</f>
        <v>6.0674552030102413E-2</v>
      </c>
      <c r="C624">
        <f>(FRED!C637/100+1)*(FRED!D637/FRED!D757)^(1/10)-1</f>
        <v>6.0783497088530813E-2</v>
      </c>
    </row>
    <row r="625" spans="1:3" x14ac:dyDescent="0.25">
      <c r="A625" s="28">
        <f>FRED!A638</f>
        <v>31382</v>
      </c>
      <c r="B625">
        <f>(FRED!B638/100+1)*(FRED!D638/FRED!D641)^4-1</f>
        <v>9.0823629731574318E-2</v>
      </c>
      <c r="C625">
        <f>(FRED!C638/100+1)*(FRED!D638/FRED!D758)^(1/10)-1</f>
        <v>5.6117829256795648E-2</v>
      </c>
    </row>
    <row r="626" spans="1:3" x14ac:dyDescent="0.25">
      <c r="A626" s="28">
        <f>FRED!A639</f>
        <v>31413</v>
      </c>
      <c r="B626">
        <f>(FRED!B639/100+1)*(FRED!D639/FRED!D642)^4-1</f>
        <v>0.11068451811332669</v>
      </c>
      <c r="C626">
        <f>(FRED!C639/100+1)*(FRED!D639/FRED!D759)^(1/10)-1</f>
        <v>5.51135291743301E-2</v>
      </c>
    </row>
    <row r="627" spans="1:3" x14ac:dyDescent="0.25">
      <c r="A627" s="28">
        <f>FRED!A640</f>
        <v>31444</v>
      </c>
      <c r="B627">
        <f>(FRED!B640/100+1)*(FRED!D640/FRED!D643)^4-1</f>
        <v>8.6416537446988295E-2</v>
      </c>
      <c r="C627">
        <f>(FRED!C640/100+1)*(FRED!D640/FRED!D760)^(1/10)-1</f>
        <v>4.9751293642231298E-2</v>
      </c>
    </row>
    <row r="628" spans="1:3" x14ac:dyDescent="0.25">
      <c r="A628" s="28">
        <f>FRED!A641</f>
        <v>31472</v>
      </c>
      <c r="B628">
        <f>(FRED!B641/100+1)*(FRED!D641/FRED!D644)^4-1</f>
        <v>3.8611953354668938E-2</v>
      </c>
      <c r="C628">
        <f>(FRED!C641/100+1)*(FRED!D641/FRED!D761)^(1/10)-1</f>
        <v>3.9853618781684474E-2</v>
      </c>
    </row>
    <row r="629" spans="1:3" x14ac:dyDescent="0.25">
      <c r="A629" s="28">
        <f>FRED!A642</f>
        <v>31503</v>
      </c>
      <c r="B629">
        <f>(FRED!B642/100+1)*(FRED!D642/FRED!D645)^4-1</f>
        <v>2.6158500457635681E-2</v>
      </c>
      <c r="C629">
        <f>(FRED!C642/100+1)*(FRED!D642/FRED!D762)^(1/10)-1</f>
        <v>3.4634144503511655E-2</v>
      </c>
    </row>
    <row r="630" spans="1:3" x14ac:dyDescent="0.25">
      <c r="A630" s="28">
        <f>FRED!A643</f>
        <v>31533</v>
      </c>
      <c r="B630">
        <f>(FRED!B643/100+1)*(FRED!D643/FRED!D646)^4-1</f>
        <v>3.0872625506611628E-2</v>
      </c>
      <c r="C630">
        <f>(FRED!C643/100+1)*(FRED!D643/FRED!D763)^(1/10)-1</f>
        <v>3.8674902985738946E-2</v>
      </c>
    </row>
    <row r="631" spans="1:3" x14ac:dyDescent="0.25">
      <c r="A631" s="28">
        <f>FRED!A644</f>
        <v>31564</v>
      </c>
      <c r="B631">
        <f>(FRED!B644/100+1)*(FRED!D644/FRED!D647)^4-1</f>
        <v>3.5369834071480089E-2</v>
      </c>
      <c r="C631">
        <f>(FRED!C644/100+1)*(FRED!D644/FRED!D764)^(1/10)-1</f>
        <v>4.0047736391427113E-2</v>
      </c>
    </row>
    <row r="632" spans="1:3" x14ac:dyDescent="0.25">
      <c r="A632" s="28">
        <f>FRED!A645</f>
        <v>31594</v>
      </c>
      <c r="B632">
        <f>(FRED!B645/100+1)*(FRED!D645/FRED!D648)^4-1</f>
        <v>2.7929247325914286E-2</v>
      </c>
      <c r="C632">
        <f>(FRED!C645/100+1)*(FRED!D645/FRED!D765)^(1/10)-1</f>
        <v>3.5025783539475386E-2</v>
      </c>
    </row>
    <row r="633" spans="1:3" x14ac:dyDescent="0.25">
      <c r="A633" s="28">
        <f>FRED!A646</f>
        <v>31625</v>
      </c>
      <c r="B633">
        <f>(FRED!B646/100+1)*(FRED!D646/FRED!D649)^4-1</f>
        <v>2.8788627652561072E-2</v>
      </c>
      <c r="C633">
        <f>(FRED!C646/100+1)*(FRED!D646/FRED!D766)^(1/10)-1</f>
        <v>3.3763088497820615E-2</v>
      </c>
    </row>
    <row r="634" spans="1:3" x14ac:dyDescent="0.25">
      <c r="A634" s="28">
        <f>FRED!A647</f>
        <v>31656</v>
      </c>
      <c r="B634">
        <f>(FRED!B647/100+1)*(FRED!D647/FRED!D650)^4-1</f>
        <v>4.0720924747741138E-2</v>
      </c>
      <c r="C634">
        <f>(FRED!C647/100+1)*(FRED!D647/FRED!D767)^(1/10)-1</f>
        <v>3.6606384602495323E-2</v>
      </c>
    </row>
    <row r="635" spans="1:3" x14ac:dyDescent="0.25">
      <c r="A635" s="28">
        <f>FRED!A648</f>
        <v>31686</v>
      </c>
      <c r="B635">
        <f>(FRED!B648/100+1)*(FRED!D648/FRED!D651)^4-1</f>
        <v>1.8160084755053818E-2</v>
      </c>
      <c r="C635">
        <f>(FRED!C648/100+1)*(FRED!D648/FRED!D768)^(1/10)-1</f>
        <v>3.6179594551670302E-2</v>
      </c>
    </row>
    <row r="636" spans="1:3" x14ac:dyDescent="0.25">
      <c r="A636" s="28">
        <f>FRED!A649</f>
        <v>31717</v>
      </c>
      <c r="B636">
        <f>(FRED!B649/100+1)*(FRED!D649/FRED!D652)^4-1</f>
        <v>8.9137830937724427E-3</v>
      </c>
      <c r="C636">
        <f>(FRED!C649/100+1)*(FRED!D649/FRED!D769)^(1/10)-1</f>
        <v>3.4341357190939004E-2</v>
      </c>
    </row>
    <row r="637" spans="1:3" x14ac:dyDescent="0.25">
      <c r="A637" s="28">
        <f>FRED!A650</f>
        <v>31747</v>
      </c>
      <c r="B637">
        <f>(FRED!B650/100+1)*(FRED!D650/FRED!D653)^4-1</f>
        <v>-3.6713936792568402E-3</v>
      </c>
      <c r="C637">
        <f>(FRED!C650/100+1)*(FRED!D650/FRED!D770)^(1/10)-1</f>
        <v>3.3084697930025442E-2</v>
      </c>
    </row>
    <row r="638" spans="1:3" x14ac:dyDescent="0.25">
      <c r="A638" s="28">
        <f>FRED!A651</f>
        <v>31778</v>
      </c>
      <c r="B638">
        <f>(FRED!B651/100+1)*(FRED!D651/FRED!D654)^4-1</f>
        <v>-7.1885881333833002E-4</v>
      </c>
      <c r="C638">
        <f>(FRED!C651/100+1)*(FRED!D651/FRED!D771)^(1/10)-1</f>
        <v>3.3122507814353552E-2</v>
      </c>
    </row>
    <row r="639" spans="1:3" x14ac:dyDescent="0.25">
      <c r="A639" s="28">
        <f>FRED!A652</f>
        <v>31809</v>
      </c>
      <c r="B639">
        <f>(FRED!B652/100+1)*(FRED!D652/FRED!D655)^4-1</f>
        <v>9.8863951305538933E-4</v>
      </c>
      <c r="C639">
        <f>(FRED!C652/100+1)*(FRED!D652/FRED!D772)^(1/10)-1</f>
        <v>3.4809558474617974E-2</v>
      </c>
    </row>
    <row r="640" spans="1:3" x14ac:dyDescent="0.25">
      <c r="A640" s="28">
        <f>FRED!A653</f>
        <v>31837</v>
      </c>
      <c r="B640">
        <f>(FRED!B653/100+1)*(FRED!D653/FRED!D656)^4-1</f>
        <v>4.758743482850436E-3</v>
      </c>
      <c r="C640">
        <f>(FRED!C653/100+1)*(FRED!D653/FRED!D773)^(1/10)-1</f>
        <v>3.5013141051103869E-2</v>
      </c>
    </row>
    <row r="641" spans="1:3" x14ac:dyDescent="0.25">
      <c r="A641" s="28">
        <f>FRED!A654</f>
        <v>31868</v>
      </c>
      <c r="B641">
        <f>(FRED!B654/100+1)*(FRED!D654/FRED!D657)^4-1</f>
        <v>1.6143418215208039E-2</v>
      </c>
      <c r="C641">
        <f>(FRED!C654/100+1)*(FRED!D654/FRED!D774)^(1/10)-1</f>
        <v>4.2870333747282663E-2</v>
      </c>
    </row>
    <row r="642" spans="1:3" x14ac:dyDescent="0.25">
      <c r="A642" s="28">
        <f>FRED!A655</f>
        <v>31898</v>
      </c>
      <c r="B642">
        <f>(FRED!B655/100+1)*(FRED!D655/FRED!D658)^4-1</f>
        <v>9.3851897169918708E-3</v>
      </c>
      <c r="C642">
        <f>(FRED!C655/100+1)*(FRED!D655/FRED!D775)^(1/10)-1</f>
        <v>4.9003509122383271E-2</v>
      </c>
    </row>
    <row r="643" spans="1:3" x14ac:dyDescent="0.25">
      <c r="A643" s="28">
        <f>FRED!A656</f>
        <v>31929</v>
      </c>
      <c r="B643">
        <f>(FRED!B656/100+1)*(FRED!D656/FRED!D659)^4-1</f>
        <v>2.6371498760722201E-3</v>
      </c>
      <c r="C643">
        <f>(FRED!C656/100+1)*(FRED!D656/FRED!D776)^(1/10)-1</f>
        <v>4.7214184560910422E-2</v>
      </c>
    </row>
    <row r="644" spans="1:3" x14ac:dyDescent="0.25">
      <c r="A644" s="28">
        <f>FRED!A657</f>
        <v>31959</v>
      </c>
      <c r="B644">
        <f>(FRED!B657/100+1)*(FRED!D657/FRED!D660)^4-1</f>
        <v>2.9648592290061337E-3</v>
      </c>
      <c r="C644">
        <f>(FRED!C657/100+1)*(FRED!D657/FRED!D777)^(1/10)-1</f>
        <v>4.7843150555115788E-2</v>
      </c>
    </row>
    <row r="645" spans="1:3" x14ac:dyDescent="0.25">
      <c r="A645" s="28">
        <f>FRED!A658</f>
        <v>31990</v>
      </c>
      <c r="B645">
        <f>(FRED!B658/100+1)*(FRED!D658/FRED!D661)^4-1</f>
        <v>2.4119372898876446E-2</v>
      </c>
      <c r="C645">
        <f>(FRED!C658/100+1)*(FRED!D658/FRED!D778)^(1/10)-1</f>
        <v>5.119478316809789E-2</v>
      </c>
    </row>
    <row r="646" spans="1:3" x14ac:dyDescent="0.25">
      <c r="A646" s="28">
        <f>FRED!A659</f>
        <v>32021</v>
      </c>
      <c r="B646">
        <f>(FRED!B659/100+1)*(FRED!D659/FRED!D662)^4-1</f>
        <v>4.9324357573141242E-2</v>
      </c>
      <c r="C646">
        <f>(FRED!C659/100+1)*(FRED!D659/FRED!D779)^(1/10)-1</f>
        <v>5.7864372078905824E-2</v>
      </c>
    </row>
    <row r="647" spans="1:3" x14ac:dyDescent="0.25">
      <c r="A647" s="28">
        <f>FRED!A660</f>
        <v>32051</v>
      </c>
      <c r="B647">
        <f>(FRED!B660/100+1)*(FRED!D660/FRED!D663)^4-1</f>
        <v>4.6699357544601083E-2</v>
      </c>
      <c r="C647">
        <f>(FRED!C660/100+1)*(FRED!D660/FRED!D780)^(1/10)-1</f>
        <v>5.884461002615482E-2</v>
      </c>
    </row>
    <row r="648" spans="1:3" x14ac:dyDescent="0.25">
      <c r="A648" s="28">
        <f>FRED!A661</f>
        <v>32082</v>
      </c>
      <c r="B648">
        <f>(FRED!B661/100+1)*(FRED!D661/FRED!D664)^4-1</f>
        <v>3.5202176136791108E-2</v>
      </c>
      <c r="C648">
        <f>(FRED!C661/100+1)*(FRED!D661/FRED!D781)^(1/10)-1</f>
        <v>5.2620098769488033E-2</v>
      </c>
    </row>
    <row r="649" spans="1:3" x14ac:dyDescent="0.25">
      <c r="A649" s="28">
        <f>FRED!A662</f>
        <v>32112</v>
      </c>
      <c r="B649">
        <f>(FRED!B662/100+1)*(FRED!D662/FRED!D665)^4-1</f>
        <v>1.8314758766073469E-2</v>
      </c>
      <c r="C649">
        <f>(FRED!C662/100+1)*(FRED!D662/FRED!D782)^(1/10)-1</f>
        <v>5.4007731843766171E-2</v>
      </c>
    </row>
    <row r="650" spans="1:3" x14ac:dyDescent="0.25">
      <c r="A650" s="28">
        <f>FRED!A663</f>
        <v>32143</v>
      </c>
      <c r="B650">
        <f>(FRED!B663/100+1)*(FRED!D663/FRED!D666)^4-1</f>
        <v>8.3993798142130149E-3</v>
      </c>
      <c r="C650">
        <f>(FRED!C663/100+1)*(FRED!D663/FRED!D783)^(1/10)-1</f>
        <v>5.099068608254731E-2</v>
      </c>
    </row>
    <row r="651" spans="1:3" x14ac:dyDescent="0.25">
      <c r="A651" s="28">
        <f>FRED!A664</f>
        <v>32174</v>
      </c>
      <c r="B651">
        <f>(FRED!B664/100+1)*(FRED!D664/FRED!D667)^4-1</f>
        <v>3.6703551536585444E-3</v>
      </c>
      <c r="C651">
        <f>(FRED!C664/100+1)*(FRED!D664/FRED!D784)^(1/10)-1</f>
        <v>4.6618750720509139E-2</v>
      </c>
    </row>
    <row r="652" spans="1:3" x14ac:dyDescent="0.25">
      <c r="A652" s="28">
        <f>FRED!A665</f>
        <v>32203</v>
      </c>
      <c r="B652">
        <f>(FRED!B665/100+1)*(FRED!D665/FRED!D668)^4-1</f>
        <v>4.2703933021313034E-3</v>
      </c>
      <c r="C652">
        <f>(FRED!C665/100+1)*(FRED!D665/FRED!D785)^(1/10)-1</f>
        <v>4.8423099245037404E-2</v>
      </c>
    </row>
    <row r="653" spans="1:3" x14ac:dyDescent="0.25">
      <c r="A653" s="28">
        <f>FRED!A666</f>
        <v>32234</v>
      </c>
      <c r="B653">
        <f>(FRED!B666/100+1)*(FRED!D666/FRED!D669)^4-1</f>
        <v>9.9297065757786296E-3</v>
      </c>
      <c r="C653">
        <f>(FRED!C666/100+1)*(FRED!D666/FRED!D786)^(1/10)-1</f>
        <v>5.2155177680440312E-2</v>
      </c>
    </row>
    <row r="654" spans="1:3" x14ac:dyDescent="0.25">
      <c r="A654" s="28">
        <f>FRED!A667</f>
        <v>32264</v>
      </c>
      <c r="B654">
        <f>(FRED!B667/100+1)*(FRED!D667/FRED!D670)^4-1</f>
        <v>1.002804412233349E-2</v>
      </c>
      <c r="C654">
        <f>(FRED!C667/100+1)*(FRED!D667/FRED!D787)^(1/10)-1</f>
        <v>5.5901211955133867E-2</v>
      </c>
    </row>
    <row r="655" spans="1:3" x14ac:dyDescent="0.25">
      <c r="A655" s="28">
        <f>FRED!A668</f>
        <v>32295</v>
      </c>
      <c r="B655">
        <f>(FRED!B668/100+1)*(FRED!D668/FRED!D671)^4-1</f>
        <v>2.0449850293491334E-3</v>
      </c>
      <c r="C655">
        <f>(FRED!C668/100+1)*(FRED!D668/FRED!D788)^(1/10)-1</f>
        <v>5.4574031922218991E-2</v>
      </c>
    </row>
    <row r="656" spans="1:3" x14ac:dyDescent="0.25">
      <c r="A656" s="28">
        <f>FRED!A669</f>
        <v>32325</v>
      </c>
      <c r="B656">
        <f>(FRED!B669/100+1)*(FRED!D669/FRED!D672)^4-1</f>
        <v>8.1891983721422701E-3</v>
      </c>
      <c r="C656">
        <f>(FRED!C669/100+1)*(FRED!D669/FRED!D789)^(1/10)-1</f>
        <v>5.6246573134566269E-2</v>
      </c>
    </row>
    <row r="657" spans="1:3" x14ac:dyDescent="0.25">
      <c r="A657" s="28">
        <f>FRED!A670</f>
        <v>32356</v>
      </c>
      <c r="B657">
        <f>(FRED!B670/100+1)*(FRED!D670/FRED!D673)^4-1</f>
        <v>2.5067761822853862E-2</v>
      </c>
      <c r="C657">
        <f>(FRED!C670/100+1)*(FRED!D670/FRED!D790)^(1/10)-1</f>
        <v>5.8499572847979131E-2</v>
      </c>
    </row>
    <row r="658" spans="1:3" x14ac:dyDescent="0.25">
      <c r="A658" s="28">
        <f>FRED!A671</f>
        <v>32387</v>
      </c>
      <c r="B658">
        <f>(FRED!B671/100+1)*(FRED!D671/FRED!D674)^4-1</f>
        <v>4.7697457240887253E-2</v>
      </c>
      <c r="C658">
        <f>(FRED!C671/100+1)*(FRED!D671/FRED!D791)^(1/10)-1</f>
        <v>5.6365369533203591E-2</v>
      </c>
    </row>
    <row r="659" spans="1:3" x14ac:dyDescent="0.25">
      <c r="A659" s="28">
        <f>FRED!A672</f>
        <v>32417</v>
      </c>
      <c r="B659">
        <f>(FRED!B672/100+1)*(FRED!D672/FRED!D675)^4-1</f>
        <v>4.1941525823830927E-2</v>
      </c>
      <c r="C659">
        <f>(FRED!C672/100+1)*(FRED!D672/FRED!D792)^(1/10)-1</f>
        <v>5.4714598795432501E-2</v>
      </c>
    </row>
    <row r="660" spans="1:3" x14ac:dyDescent="0.25">
      <c r="A660" s="28">
        <f>FRED!A673</f>
        <v>32448</v>
      </c>
      <c r="B660">
        <f>(FRED!B673/100+1)*(FRED!D673/FRED!D676)^4-1</f>
        <v>3.22521410169474E-2</v>
      </c>
      <c r="C660">
        <f>(FRED!C673/100+1)*(FRED!D673/FRED!D793)^(1/10)-1</f>
        <v>5.6353492472798861E-2</v>
      </c>
    </row>
    <row r="661" spans="1:3" x14ac:dyDescent="0.25">
      <c r="A661" s="28">
        <f>FRED!A674</f>
        <v>32478</v>
      </c>
      <c r="B661">
        <f>(FRED!B674/100+1)*(FRED!D674/FRED!D677)^4-1</f>
        <v>1.8468288062754912E-2</v>
      </c>
      <c r="C661">
        <f>(FRED!C674/100+1)*(FRED!D674/FRED!D794)^(1/10)-1</f>
        <v>5.8047986636840854E-2</v>
      </c>
    </row>
    <row r="662" spans="1:3" x14ac:dyDescent="0.25">
      <c r="A662" s="28">
        <f>FRED!A675</f>
        <v>32509</v>
      </c>
      <c r="B662">
        <f>(FRED!B675/100+1)*(FRED!D675/FRED!D678)^4-1</f>
        <v>1.4033955007742183E-2</v>
      </c>
      <c r="C662">
        <f>(FRED!C675/100+1)*(FRED!D675/FRED!D795)^(1/10)-1</f>
        <v>5.8121648148773852E-2</v>
      </c>
    </row>
    <row r="663" spans="1:3" x14ac:dyDescent="0.25">
      <c r="A663" s="28">
        <f>FRED!A676</f>
        <v>32540</v>
      </c>
      <c r="B663">
        <f>(FRED!B676/100+1)*(FRED!D676/FRED!D679)^4-1</f>
        <v>1.0186415471591159E-2</v>
      </c>
      <c r="C663">
        <f>(FRED!C676/100+1)*(FRED!D676/FRED!D796)^(1/10)-1</f>
        <v>5.9205135052331048E-2</v>
      </c>
    </row>
    <row r="664" spans="1:3" x14ac:dyDescent="0.25">
      <c r="A664" s="28">
        <f>FRED!A677</f>
        <v>32568</v>
      </c>
      <c r="B664">
        <f>(FRED!B677/100+1)*(FRED!D677/FRED!D680)^4-1</f>
        <v>2.6425478315647455E-2</v>
      </c>
      <c r="C664">
        <f>(FRED!C677/100+1)*(FRED!D677/FRED!D797)^(1/10)-1</f>
        <v>6.1335651280255199E-2</v>
      </c>
    </row>
    <row r="665" spans="1:3" x14ac:dyDescent="0.25">
      <c r="A665" s="28">
        <f>FRED!A678</f>
        <v>32599</v>
      </c>
      <c r="B665">
        <f>(FRED!B678/100+1)*(FRED!D678/FRED!D681)^4-1</f>
        <v>4.1790567509145671E-2</v>
      </c>
      <c r="C665">
        <f>(FRED!C678/100+1)*(FRED!D678/FRED!D798)^(1/10)-1</f>
        <v>5.9511788821409395E-2</v>
      </c>
    </row>
    <row r="666" spans="1:3" x14ac:dyDescent="0.25">
      <c r="A666" s="28">
        <f>FRED!A679</f>
        <v>32629</v>
      </c>
      <c r="B666">
        <f>(FRED!B679/100+1)*(FRED!D679/FRED!D682)^4-1</f>
        <v>5.6719854120976576E-2</v>
      </c>
      <c r="C666">
        <f>(FRED!C679/100+1)*(FRED!D679/FRED!D799)^(1/10)-1</f>
        <v>5.7005610478694901E-2</v>
      </c>
    </row>
    <row r="667" spans="1:3" x14ac:dyDescent="0.25">
      <c r="A667" s="28">
        <f>FRED!A680</f>
        <v>32660</v>
      </c>
      <c r="B667">
        <f>(FRED!B680/100+1)*(FRED!D680/FRED!D683)^4-1</f>
        <v>5.0687577995559119E-2</v>
      </c>
      <c r="C667">
        <f>(FRED!C680/100+1)*(FRED!D680/FRED!D800)^(1/10)-1</f>
        <v>5.1628441814504766E-2</v>
      </c>
    </row>
    <row r="668" spans="1:3" x14ac:dyDescent="0.25">
      <c r="A668" s="28">
        <f>FRED!A681</f>
        <v>32690</v>
      </c>
      <c r="B668">
        <f>(FRED!B681/100+1)*(FRED!D681/FRED!D684)^4-1</f>
        <v>3.8159067650229028E-2</v>
      </c>
      <c r="C668">
        <f>(FRED!C681/100+1)*(FRED!D681/FRED!D801)^(1/10)-1</f>
        <v>4.9041456058517507E-2</v>
      </c>
    </row>
    <row r="669" spans="1:3" x14ac:dyDescent="0.25">
      <c r="A669" s="28">
        <f>FRED!A682</f>
        <v>32721</v>
      </c>
      <c r="B669">
        <f>(FRED!B682/100+1)*(FRED!D682/FRED!D685)^4-1</f>
        <v>3.5119984952090011E-2</v>
      </c>
      <c r="C669">
        <f>(FRED!C682/100+1)*(FRED!D682/FRED!D802)^(1/10)-1</f>
        <v>4.9832532289863618E-2</v>
      </c>
    </row>
    <row r="670" spans="1:3" x14ac:dyDescent="0.25">
      <c r="A670" s="28">
        <f>FRED!A683</f>
        <v>32752</v>
      </c>
      <c r="B670">
        <f>(FRED!B683/100+1)*(FRED!D683/FRED!D686)^4-1</f>
        <v>4.0391953295689564E-2</v>
      </c>
      <c r="C670">
        <f>(FRED!C683/100+1)*(FRED!D683/FRED!D803)^(1/10)-1</f>
        <v>5.0444357255926997E-2</v>
      </c>
    </row>
    <row r="671" spans="1:3" x14ac:dyDescent="0.25">
      <c r="A671" s="28">
        <f>FRED!A684</f>
        <v>32782</v>
      </c>
      <c r="B671">
        <f>(FRED!B684/100+1)*(FRED!D684/FRED!D687)^4-1</f>
        <v>1.6844478409475672E-2</v>
      </c>
      <c r="C671">
        <f>(FRED!C684/100+1)*(FRED!D684/FRED!D804)^(1/10)-1</f>
        <v>4.9011697126077003E-2</v>
      </c>
    </row>
    <row r="672" spans="1:3" x14ac:dyDescent="0.25">
      <c r="A672" s="28">
        <f>FRED!A685</f>
        <v>32813</v>
      </c>
      <c r="B672">
        <f>(FRED!B685/100+1)*(FRED!D685/FRED!D688)^4-1</f>
        <v>7.9486761907268111E-3</v>
      </c>
      <c r="C672">
        <f>(FRED!C685/100+1)*(FRED!D685/FRED!D805)^(1/10)-1</f>
        <v>4.7839679253075307E-2</v>
      </c>
    </row>
    <row r="673" spans="1:3" x14ac:dyDescent="0.25">
      <c r="A673" s="28">
        <f>FRED!A686</f>
        <v>32843</v>
      </c>
      <c r="B673">
        <f>(FRED!B686/100+1)*(FRED!D686/FRED!D689)^4-1</f>
        <v>-8.0734861651149403E-3</v>
      </c>
      <c r="C673">
        <f>(FRED!C686/100+1)*(FRED!D686/FRED!D806)^(1/10)-1</f>
        <v>4.7714552629483098E-2</v>
      </c>
    </row>
    <row r="674" spans="1:3" x14ac:dyDescent="0.25">
      <c r="A674" s="28">
        <f>FRED!A687</f>
        <v>32874</v>
      </c>
      <c r="B674">
        <f>(FRED!B687/100+1)*(FRED!D687/FRED!D690)^4-1</f>
        <v>2.7163862392760807E-2</v>
      </c>
      <c r="C674">
        <f>(FRED!C687/100+1)*(FRED!D687/FRED!D807)^(1/10)-1</f>
        <v>5.2075956487174668E-2</v>
      </c>
    </row>
    <row r="675" spans="1:3" x14ac:dyDescent="0.25">
      <c r="A675" s="28">
        <f>FRED!A688</f>
        <v>32905</v>
      </c>
      <c r="B675">
        <f>(FRED!B688/100+1)*(FRED!D688/FRED!D691)^4-1</f>
        <v>3.7926965573152893E-2</v>
      </c>
      <c r="C675">
        <f>(FRED!C688/100+1)*(FRED!D688/FRED!D808)^(1/10)-1</f>
        <v>5.447641018311411E-2</v>
      </c>
    </row>
    <row r="676" spans="1:3" x14ac:dyDescent="0.25">
      <c r="A676" s="28">
        <f>FRED!A689</f>
        <v>32933</v>
      </c>
      <c r="B676">
        <f>(FRED!B689/100+1)*(FRED!D689/FRED!D692)^4-1</f>
        <v>3.9678416027420615E-2</v>
      </c>
      <c r="C676">
        <f>(FRED!C689/100+1)*(FRED!D689/FRED!D809)^(1/10)-1</f>
        <v>5.5351937482615465E-2</v>
      </c>
    </row>
    <row r="677" spans="1:3" x14ac:dyDescent="0.25">
      <c r="A677" s="28">
        <f>FRED!A690</f>
        <v>32964</v>
      </c>
      <c r="B677">
        <f>(FRED!B690/100+1)*(FRED!D690/FRED!D693)^4-1</f>
        <v>2.8961645335715103E-2</v>
      </c>
      <c r="C677">
        <f>(FRED!C690/100+1)*(FRED!D690/FRED!D810)^(1/10)-1</f>
        <v>5.7398115807077543E-2</v>
      </c>
    </row>
    <row r="678" spans="1:3" x14ac:dyDescent="0.25">
      <c r="A678" s="28">
        <f>FRED!A691</f>
        <v>32994</v>
      </c>
      <c r="B678">
        <f>(FRED!B691/100+1)*(FRED!D691/FRED!D694)^4-1</f>
        <v>9.2945276719835768E-4</v>
      </c>
      <c r="C678">
        <f>(FRED!C691/100+1)*(FRED!D691/FRED!D811)^(1/10)-1</f>
        <v>5.722892803334112E-2</v>
      </c>
    </row>
    <row r="679" spans="1:3" x14ac:dyDescent="0.25">
      <c r="A679" s="28">
        <f>FRED!A692</f>
        <v>33025</v>
      </c>
      <c r="B679">
        <f>(FRED!B692/100+1)*(FRED!D692/FRED!D695)^4-1</f>
        <v>-1.0787552218176621E-2</v>
      </c>
      <c r="C679">
        <f>(FRED!C692/100+1)*(FRED!D692/FRED!D812)^(1/10)-1</f>
        <v>5.4524964330251224E-2</v>
      </c>
    </row>
    <row r="680" spans="1:3" x14ac:dyDescent="0.25">
      <c r="A680" s="28">
        <f>FRED!A693</f>
        <v>33055</v>
      </c>
      <c r="B680">
        <f>(FRED!B693/100+1)*(FRED!D693/FRED!D696)^4-1</f>
        <v>-2.0333425506732006E-2</v>
      </c>
      <c r="C680">
        <f>(FRED!C693/100+1)*(FRED!D693/FRED!D813)^(1/10)-1</f>
        <v>5.4588486216423204E-2</v>
      </c>
    </row>
    <row r="681" spans="1:3" x14ac:dyDescent="0.25">
      <c r="A681" s="28">
        <f>FRED!A694</f>
        <v>33086</v>
      </c>
      <c r="B681">
        <f>(FRED!B694/100+1)*(FRED!D694/FRED!D697)^4-1</f>
        <v>5.5542900779257387E-3</v>
      </c>
      <c r="C681">
        <f>(FRED!C694/100+1)*(FRED!D694/FRED!D814)^(1/10)-1</f>
        <v>5.8279737045894509E-2</v>
      </c>
    </row>
    <row r="682" spans="1:3" x14ac:dyDescent="0.25">
      <c r="A682" s="28">
        <f>FRED!A695</f>
        <v>33117</v>
      </c>
      <c r="B682">
        <f>(FRED!B695/100+1)*(FRED!D695/FRED!D698)^4-1</f>
        <v>3.872776540354006E-2</v>
      </c>
      <c r="C682">
        <f>(FRED!C695/100+1)*(FRED!D695/FRED!D815)^(1/10)-1</f>
        <v>5.9973745243466103E-2</v>
      </c>
    </row>
    <row r="683" spans="1:3" x14ac:dyDescent="0.25">
      <c r="A683" s="28">
        <f>FRED!A696</f>
        <v>33147</v>
      </c>
      <c r="B683">
        <f>(FRED!B696/100+1)*(FRED!D696/FRED!D699)^4-1</f>
        <v>3.7093838235891852E-2</v>
      </c>
      <c r="C683">
        <f>(FRED!C696/100+1)*(FRED!D696/FRED!D816)^(1/10)-1</f>
        <v>5.8772482512529756E-2</v>
      </c>
    </row>
    <row r="684" spans="1:3" x14ac:dyDescent="0.25">
      <c r="A684" s="28">
        <f>FRED!A697</f>
        <v>33178</v>
      </c>
      <c r="B684">
        <f>(FRED!B697/100+1)*(FRED!D697/FRED!D700)^4-1</f>
        <v>3.918321650119827E-2</v>
      </c>
      <c r="C684">
        <f>(FRED!C697/100+1)*(FRED!D697/FRED!D817)^(1/10)-1</f>
        <v>5.5735075072951723E-2</v>
      </c>
    </row>
    <row r="685" spans="1:3" x14ac:dyDescent="0.25">
      <c r="A685" s="28">
        <f>FRED!A698</f>
        <v>33208</v>
      </c>
      <c r="B685">
        <f>(FRED!B698/100+1)*(FRED!D698/FRED!D701)^4-1</f>
        <v>2.9951034653849185E-2</v>
      </c>
      <c r="C685">
        <f>(FRED!C698/100+1)*(FRED!D698/FRED!D818)^(1/10)-1</f>
        <v>5.277611321061082E-2</v>
      </c>
    </row>
    <row r="686" spans="1:3" x14ac:dyDescent="0.25">
      <c r="A686" s="28">
        <f>FRED!A699</f>
        <v>33239</v>
      </c>
      <c r="B686">
        <f>(FRED!B699/100+1)*(FRED!D699/FRED!D702)^4-1</f>
        <v>4.3469525943781839E-2</v>
      </c>
      <c r="C686">
        <f>(FRED!C699/100+1)*(FRED!D699/FRED!D819)^(1/10)-1</f>
        <v>5.2837652636629873E-2</v>
      </c>
    </row>
    <row r="687" spans="1:3" x14ac:dyDescent="0.25">
      <c r="A687" s="28">
        <f>FRED!A700</f>
        <v>33270</v>
      </c>
      <c r="B687">
        <f>(FRED!B700/100+1)*(FRED!D700/FRED!D703)^4-1</f>
        <v>3.4619785288469984E-2</v>
      </c>
      <c r="C687">
        <f>(FRED!C700/100+1)*(FRED!D700/FRED!D820)^(1/10)-1</f>
        <v>5.0236847909181259E-2</v>
      </c>
    </row>
    <row r="688" spans="1:3" x14ac:dyDescent="0.25">
      <c r="A688" s="28">
        <f>FRED!A701</f>
        <v>33298</v>
      </c>
      <c r="B688">
        <f>(FRED!B701/100+1)*(FRED!D701/FRED!D704)^4-1</f>
        <v>2.8291885124406946E-2</v>
      </c>
      <c r="C688">
        <f>(FRED!C701/100+1)*(FRED!D701/FRED!D821)^(1/10)-1</f>
        <v>5.2685531301212896E-2</v>
      </c>
    </row>
    <row r="689" spans="1:3" x14ac:dyDescent="0.25">
      <c r="A689" s="28">
        <f>FRED!A702</f>
        <v>33329</v>
      </c>
      <c r="B689">
        <f>(FRED!B702/100+1)*(FRED!D702/FRED!D705)^4-1</f>
        <v>2.5812147261880858E-2</v>
      </c>
      <c r="C689">
        <f>(FRED!C702/100+1)*(FRED!D702/FRED!D822)^(1/10)-1</f>
        <v>5.1742591175305996E-2</v>
      </c>
    </row>
    <row r="690" spans="1:3" x14ac:dyDescent="0.25">
      <c r="A690" s="28">
        <f>FRED!A703</f>
        <v>33359</v>
      </c>
      <c r="B690">
        <f>(FRED!B703/100+1)*(FRED!D703/FRED!D706)^4-1</f>
        <v>2.4056050148684172E-2</v>
      </c>
      <c r="C690">
        <f>(FRED!C703/100+1)*(FRED!D703/FRED!D823)^(1/10)-1</f>
        <v>5.187074769726685E-2</v>
      </c>
    </row>
    <row r="691" spans="1:3" x14ac:dyDescent="0.25">
      <c r="A691" s="28">
        <f>FRED!A704</f>
        <v>33390</v>
      </c>
      <c r="B691">
        <f>(FRED!B704/100+1)*(FRED!D704/FRED!D707)^4-1</f>
        <v>1.9247628282776708E-2</v>
      </c>
      <c r="C691">
        <f>(FRED!C704/100+1)*(FRED!D704/FRED!D824)^(1/10)-1</f>
        <v>5.4047391206527795E-2</v>
      </c>
    </row>
    <row r="692" spans="1:3" x14ac:dyDescent="0.25">
      <c r="A692" s="28">
        <f>FRED!A705</f>
        <v>33420</v>
      </c>
      <c r="B692">
        <f>(FRED!B705/100+1)*(FRED!D705/FRED!D708)^4-1</f>
        <v>1.939654443581218E-2</v>
      </c>
      <c r="C692">
        <f>(FRED!C705/100+1)*(FRED!D705/FRED!D825)^(1/10)-1</f>
        <v>5.4401492028303577E-2</v>
      </c>
    </row>
    <row r="693" spans="1:3" x14ac:dyDescent="0.25">
      <c r="A693" s="28">
        <f>FRED!A706</f>
        <v>33451</v>
      </c>
      <c r="B693">
        <f>(FRED!B706/100+1)*(FRED!D706/FRED!D709)^4-1</f>
        <v>1.7086784335445637E-2</v>
      </c>
      <c r="C693">
        <f>(FRED!C706/100+1)*(FRED!D706/FRED!D826)^(1/10)-1</f>
        <v>5.1106396226732631E-2</v>
      </c>
    </row>
    <row r="694" spans="1:3" x14ac:dyDescent="0.25">
      <c r="A694" s="28">
        <f>FRED!A707</f>
        <v>33482</v>
      </c>
      <c r="B694">
        <f>(FRED!B707/100+1)*(FRED!D707/FRED!D710)^4-1</f>
        <v>3.0997656797269846E-2</v>
      </c>
      <c r="C694">
        <f>(FRED!C707/100+1)*(FRED!D707/FRED!D827)^(1/10)-1</f>
        <v>4.8659054314502681E-2</v>
      </c>
    </row>
    <row r="695" spans="1:3" x14ac:dyDescent="0.25">
      <c r="A695" s="28">
        <f>FRED!A708</f>
        <v>33512</v>
      </c>
      <c r="B695">
        <f>(FRED!B708/100+1)*(FRED!D708/FRED!D711)^4-1</f>
        <v>2.8774408434304677E-2</v>
      </c>
      <c r="C695">
        <f>(FRED!C708/100+1)*(FRED!D708/FRED!D828)^(1/10)-1</f>
        <v>4.799588239330288E-2</v>
      </c>
    </row>
    <row r="696" spans="1:3" x14ac:dyDescent="0.25">
      <c r="A696" s="28">
        <f>FRED!A709</f>
        <v>33543</v>
      </c>
      <c r="B696">
        <f>(FRED!B709/100+1)*(FRED!D709/FRED!D712)^4-1</f>
        <v>2.1667371517636536E-2</v>
      </c>
      <c r="C696">
        <f>(FRED!C709/100+1)*(FRED!D709/FRED!D829)^(1/10)-1</f>
        <v>4.7405157930208164E-2</v>
      </c>
    </row>
    <row r="697" spans="1:3" x14ac:dyDescent="0.25">
      <c r="A697" s="28">
        <f>FRED!A710</f>
        <v>33573</v>
      </c>
      <c r="B697">
        <f>(FRED!B710/100+1)*(FRED!D710/FRED!D713)^4-1</f>
        <v>-5.1068983787017075E-4</v>
      </c>
      <c r="C697">
        <f>(FRED!C710/100+1)*(FRED!D710/FRED!D830)^(1/10)-1</f>
        <v>4.4676174959153769E-2</v>
      </c>
    </row>
    <row r="698" spans="1:3" x14ac:dyDescent="0.25">
      <c r="A698" s="28">
        <f>FRED!A711</f>
        <v>33604</v>
      </c>
      <c r="B698">
        <f>(FRED!B711/100+1)*(FRED!D711/FRED!D714)^4-1</f>
        <v>-3.0457309629990936E-3</v>
      </c>
      <c r="C698">
        <f>(FRED!C711/100+1)*(FRED!D711/FRED!D831)^(1/10)-1</f>
        <v>4.4006102313083328E-2</v>
      </c>
    </row>
    <row r="699" spans="1:3" x14ac:dyDescent="0.25">
      <c r="A699" s="28">
        <f>FRED!A712</f>
        <v>33635</v>
      </c>
      <c r="B699">
        <f>(FRED!B712/100+1)*(FRED!D712/FRED!D715)^4-1</f>
        <v>6.0787500073853362E-3</v>
      </c>
      <c r="C699">
        <f>(FRED!C712/100+1)*(FRED!D712/FRED!D832)^(1/10)-1</f>
        <v>4.6995314936543853E-2</v>
      </c>
    </row>
    <row r="700" spans="1:3" x14ac:dyDescent="0.25">
      <c r="A700" s="28">
        <f>FRED!A713</f>
        <v>33664</v>
      </c>
      <c r="B700">
        <f>(FRED!B713/100+1)*(FRED!D713/FRED!D716)^4-1</f>
        <v>1.3941163509786803E-2</v>
      </c>
      <c r="C700">
        <f>(FRED!C713/100+1)*(FRED!D713/FRED!D833)^(1/10)-1</f>
        <v>4.8886250283074029E-2</v>
      </c>
    </row>
    <row r="701" spans="1:3" x14ac:dyDescent="0.25">
      <c r="A701" s="28">
        <f>FRED!A714</f>
        <v>33695</v>
      </c>
      <c r="B701">
        <f>(FRED!B714/100+1)*(FRED!D714/FRED!D717)^4-1</f>
        <v>8.2764853632071311E-3</v>
      </c>
      <c r="C701">
        <f>(FRED!C714/100+1)*(FRED!D714/FRED!D834)^(1/10)-1</f>
        <v>4.7866870308901799E-2</v>
      </c>
    </row>
    <row r="702" spans="1:3" x14ac:dyDescent="0.25">
      <c r="A702" s="28">
        <f>FRED!A715</f>
        <v>33725</v>
      </c>
      <c r="B702">
        <f>(FRED!B715/100+1)*(FRED!D715/FRED!D718)^4-1</f>
        <v>1.4451098074659274E-3</v>
      </c>
      <c r="C702">
        <f>(FRED!C715/100+1)*(FRED!D715/FRED!D835)^(1/10)-1</f>
        <v>4.7139432427246719E-2</v>
      </c>
    </row>
    <row r="703" spans="1:3" x14ac:dyDescent="0.25">
      <c r="A703" s="28">
        <f>FRED!A716</f>
        <v>33756</v>
      </c>
      <c r="B703">
        <f>(FRED!B716/100+1)*(FRED!D716/FRED!D719)^4-1</f>
        <v>4.6958575574673755E-3</v>
      </c>
      <c r="C703">
        <f>(FRED!C716/100+1)*(FRED!D716/FRED!D836)^(1/10)-1</f>
        <v>4.618738183353277E-2</v>
      </c>
    </row>
    <row r="704" spans="1:3" x14ac:dyDescent="0.25">
      <c r="A704" s="28">
        <f>FRED!A717</f>
        <v>33786</v>
      </c>
      <c r="B704">
        <f>(FRED!B717/100+1)*(FRED!D717/FRED!D720)^4-1</f>
        <v>-5.2312090269092115E-3</v>
      </c>
      <c r="C704">
        <f>(FRED!C717/100+1)*(FRED!D717/FRED!D837)^(1/10)-1</f>
        <v>4.2197772216380658E-2</v>
      </c>
    </row>
    <row r="705" spans="1:3" x14ac:dyDescent="0.25">
      <c r="A705" s="28">
        <f>FRED!A718</f>
        <v>33817</v>
      </c>
      <c r="B705">
        <f>(FRED!B718/100+1)*(FRED!D718/FRED!D721)^4-1</f>
        <v>-2.8637143448917435E-4</v>
      </c>
      <c r="C705">
        <f>(FRED!C718/100+1)*(FRED!D718/FRED!D838)^(1/10)-1</f>
        <v>3.9708863315810916E-2</v>
      </c>
    </row>
    <row r="706" spans="1:3" x14ac:dyDescent="0.25">
      <c r="A706" s="28">
        <f>FRED!A719</f>
        <v>33848</v>
      </c>
      <c r="B706">
        <f>(FRED!B719/100+1)*(FRED!D719/FRED!D722)^4-1</f>
        <v>1.1804586582914389E-2</v>
      </c>
      <c r="C706">
        <f>(FRED!C719/100+1)*(FRED!D719/FRED!D839)^(1/10)-1</f>
        <v>3.8172721250150587E-2</v>
      </c>
    </row>
    <row r="707" spans="1:3" x14ac:dyDescent="0.25">
      <c r="A707" s="28">
        <f>FRED!A720</f>
        <v>33878</v>
      </c>
      <c r="B707">
        <f>(FRED!B720/100+1)*(FRED!D720/FRED!D723)^4-1</f>
        <v>5.71132662095164E-3</v>
      </c>
      <c r="C707">
        <f>(FRED!C720/100+1)*(FRED!D720/FRED!D840)^(1/10)-1</f>
        <v>4.0026259492644822E-2</v>
      </c>
    </row>
    <row r="708" spans="1:3" x14ac:dyDescent="0.25">
      <c r="A708" s="28">
        <f>FRED!A721</f>
        <v>33909</v>
      </c>
      <c r="B708">
        <f>(FRED!B721/100+1)*(FRED!D721/FRED!D724)^4-1</f>
        <v>-4.6372429457375297E-5</v>
      </c>
      <c r="C708">
        <f>(FRED!C721/100+1)*(FRED!D721/FRED!D841)^(1/10)-1</f>
        <v>4.2905273320094972E-2</v>
      </c>
    </row>
    <row r="709" spans="1:3" x14ac:dyDescent="0.25">
      <c r="A709" s="28">
        <f>FRED!A722</f>
        <v>33939</v>
      </c>
      <c r="B709">
        <f>(FRED!B722/100+1)*(FRED!D722/FRED!D725)^4-1</f>
        <v>-1.5817412814065346E-2</v>
      </c>
      <c r="C709">
        <f>(FRED!C722/100+1)*(FRED!D722/FRED!D842)^(1/10)-1</f>
        <v>4.2086154086887761E-2</v>
      </c>
    </row>
    <row r="710" spans="1:3" x14ac:dyDescent="0.25">
      <c r="A710" s="28">
        <f>FRED!A723</f>
        <v>33970</v>
      </c>
      <c r="B710">
        <f>(FRED!B723/100+1)*(FRED!D723/FRED!D726)^4-1</f>
        <v>-9.4751889500712672E-3</v>
      </c>
      <c r="C710">
        <f>(FRED!C723/100+1)*(FRED!D723/FRED!D843)^(1/10)-1</f>
        <v>4.0479827137533952E-2</v>
      </c>
    </row>
    <row r="711" spans="1:3" x14ac:dyDescent="0.25">
      <c r="A711" s="28">
        <f>FRED!A724</f>
        <v>34001</v>
      </c>
      <c r="B711">
        <f>(FRED!B724/100+1)*(FRED!D724/FRED!D727)^4-1</f>
        <v>-1.749661158545357E-3</v>
      </c>
      <c r="C711">
        <f>(FRED!C724/100+1)*(FRED!D724/FRED!D844)^(1/10)-1</f>
        <v>3.6728268266724706E-2</v>
      </c>
    </row>
    <row r="712" spans="1:3" x14ac:dyDescent="0.25">
      <c r="A712" s="28">
        <f>FRED!A725</f>
        <v>34029</v>
      </c>
      <c r="B712">
        <f>(FRED!B725/100+1)*(FRED!D725/FRED!D728)^4-1</f>
        <v>6.8744896737888972E-3</v>
      </c>
      <c r="C712">
        <f>(FRED!C725/100+1)*(FRED!D725/FRED!D845)^(1/10)-1</f>
        <v>3.3737798720810064E-2</v>
      </c>
    </row>
    <row r="713" spans="1:3" x14ac:dyDescent="0.25">
      <c r="A713" s="28">
        <f>FRED!A726</f>
        <v>34060</v>
      </c>
      <c r="B713">
        <f>(FRED!B726/100+1)*(FRED!D726/FRED!D729)^4-1</f>
        <v>1.7348936161904804E-2</v>
      </c>
      <c r="C713">
        <f>(FRED!C726/100+1)*(FRED!D726/FRED!D846)^(1/10)-1</f>
        <v>3.4152611129561361E-2</v>
      </c>
    </row>
    <row r="714" spans="1:3" x14ac:dyDescent="0.25">
      <c r="A714" s="28">
        <f>FRED!A727</f>
        <v>34090</v>
      </c>
      <c r="B714">
        <f>(FRED!B727/100+1)*(FRED!D727/FRED!D730)^4-1</f>
        <v>1.2640582118147003E-2</v>
      </c>
      <c r="C714">
        <f>(FRED!C727/100+1)*(FRED!D727/FRED!D847)^(1/10)-1</f>
        <v>3.514845495258978E-2</v>
      </c>
    </row>
    <row r="715" spans="1:3" x14ac:dyDescent="0.25">
      <c r="A715" s="28">
        <f>FRED!A728</f>
        <v>34121</v>
      </c>
      <c r="B715">
        <f>(FRED!B728/100+1)*(FRED!D728/FRED!D731)^4-1</f>
        <v>1.0954009944941223E-2</v>
      </c>
      <c r="C715">
        <f>(FRED!C728/100+1)*(FRED!D728/FRED!D848)^(1/10)-1</f>
        <v>3.4398193281332201E-2</v>
      </c>
    </row>
    <row r="716" spans="1:3" x14ac:dyDescent="0.25">
      <c r="A716" s="28">
        <f>FRED!A729</f>
        <v>34151</v>
      </c>
      <c r="B716">
        <f>(FRED!B729/100+1)*(FRED!D729/FRED!D732)^4-1</f>
        <v>-5.8854828904024714E-3</v>
      </c>
      <c r="C716">
        <f>(FRED!C729/100+1)*(FRED!D729/FRED!D849)^(1/10)-1</f>
        <v>3.2821478190147246E-2</v>
      </c>
    </row>
    <row r="717" spans="1:3" x14ac:dyDescent="0.25">
      <c r="A717" s="28">
        <f>FRED!A730</f>
        <v>34182</v>
      </c>
      <c r="B717">
        <f>(FRED!B730/100+1)*(FRED!D730/FRED!D733)^4-1</f>
        <v>2.2260736887111943E-3</v>
      </c>
      <c r="C717">
        <f>(FRED!C730/100+1)*(FRED!D730/FRED!D850)^(1/10)-1</f>
        <v>3.1445988448505657E-2</v>
      </c>
    </row>
    <row r="718" spans="1:3" x14ac:dyDescent="0.25">
      <c r="A718" s="28">
        <f>FRED!A731</f>
        <v>34213</v>
      </c>
      <c r="B718">
        <f>(FRED!B731/100+1)*(FRED!D731/FRED!D734)^4-1</f>
        <v>9.871008911507051E-3</v>
      </c>
      <c r="C718">
        <f>(FRED!C731/100+1)*(FRED!D731/FRED!D851)^(1/10)-1</f>
        <v>2.820190687627E-2</v>
      </c>
    </row>
    <row r="719" spans="1:3" x14ac:dyDescent="0.25">
      <c r="A719" s="28">
        <f>FRED!A732</f>
        <v>34243</v>
      </c>
      <c r="B719">
        <f>(FRED!B732/100+1)*(FRED!D732/FRED!D735)^4-1</f>
        <v>1.6179108681048326E-2</v>
      </c>
      <c r="C719">
        <f>(FRED!C732/100+1)*(FRED!D732/FRED!D852)^(1/10)-1</f>
        <v>2.8444515527941805E-2</v>
      </c>
    </row>
    <row r="720" spans="1:3" x14ac:dyDescent="0.25">
      <c r="A720" s="28">
        <f>FRED!A733</f>
        <v>34274</v>
      </c>
      <c r="B720">
        <f>(FRED!B733/100+1)*(FRED!D733/FRED!D736)^4-1</f>
        <v>5.9312634344965698E-3</v>
      </c>
      <c r="C720">
        <f>(FRED!C733/100+1)*(FRED!D733/FRED!D853)^(1/10)-1</f>
        <v>3.260273215374121E-2</v>
      </c>
    </row>
    <row r="721" spans="1:3" x14ac:dyDescent="0.25">
      <c r="A721" s="28">
        <f>FRED!A734</f>
        <v>34304</v>
      </c>
      <c r="B721">
        <f>(FRED!B734/100+1)*(FRED!D734/FRED!D737)^4-1</f>
        <v>-8.0517991730040261E-3</v>
      </c>
      <c r="C721">
        <f>(FRED!C734/100+1)*(FRED!D734/FRED!D854)^(1/10)-1</f>
        <v>3.3203153953406783E-2</v>
      </c>
    </row>
    <row r="722" spans="1:3" x14ac:dyDescent="0.25">
      <c r="A722" s="28">
        <f>FRED!A735</f>
        <v>34335</v>
      </c>
      <c r="B722">
        <f>(FRED!B735/100+1)*(FRED!D735/FRED!D738)^4-1</f>
        <v>-3.3275724466220735E-3</v>
      </c>
      <c r="C722">
        <f>(FRED!C735/100+1)*(FRED!D735/FRED!D855)^(1/10)-1</f>
        <v>3.2787600172663467E-2</v>
      </c>
    </row>
    <row r="723" spans="1:3" x14ac:dyDescent="0.25">
      <c r="A723" s="28">
        <f>FRED!A736</f>
        <v>34366</v>
      </c>
      <c r="B723">
        <f>(FRED!B736/100+1)*(FRED!D736/FRED!D739)^4-1</f>
        <v>1.0281579244522554E-2</v>
      </c>
      <c r="C723">
        <f>(FRED!C736/100+1)*(FRED!D736/FRED!D856)^(1/10)-1</f>
        <v>3.4732233063072382E-2</v>
      </c>
    </row>
    <row r="724" spans="1:3" x14ac:dyDescent="0.25">
      <c r="A724" s="28">
        <f>FRED!A737</f>
        <v>34394</v>
      </c>
      <c r="B724">
        <f>(FRED!B737/100+1)*(FRED!D737/FRED!D740)^4-1</f>
        <v>1.2802414955811914E-2</v>
      </c>
      <c r="C724">
        <f>(FRED!C737/100+1)*(FRED!D737/FRED!D857)^(1/10)-1</f>
        <v>3.9397971254916619E-2</v>
      </c>
    </row>
    <row r="725" spans="1:3" x14ac:dyDescent="0.25">
      <c r="A725" s="28">
        <f>FRED!A738</f>
        <v>34425</v>
      </c>
      <c r="B725">
        <f>(FRED!B738/100+1)*(FRED!D738/FRED!D741)^4-1</f>
        <v>9.1351154900860543E-3</v>
      </c>
      <c r="C725">
        <f>(FRED!C738/100+1)*(FRED!D738/FRED!D858)^(1/10)-1</f>
        <v>4.3989087711789443E-2</v>
      </c>
    </row>
    <row r="726" spans="1:3" x14ac:dyDescent="0.25">
      <c r="A726" s="28">
        <f>FRED!A739</f>
        <v>34455</v>
      </c>
      <c r="B726">
        <f>(FRED!B739/100+1)*(FRED!D739/FRED!D742)^4-1</f>
        <v>9.3445450077167536E-5</v>
      </c>
      <c r="C726">
        <f>(FRED!C739/100+1)*(FRED!D739/FRED!D859)^(1/10)-1</f>
        <v>4.549943355202557E-2</v>
      </c>
    </row>
    <row r="727" spans="1:3" x14ac:dyDescent="0.25">
      <c r="A727" s="28">
        <f>FRED!A740</f>
        <v>34486</v>
      </c>
      <c r="B727">
        <f>(FRED!B740/100+1)*(FRED!D740/FRED!D743)^4-1</f>
        <v>2.9101924204197882E-3</v>
      </c>
      <c r="C727">
        <f>(FRED!C740/100+1)*(FRED!D740/FRED!D860)^(1/10)-1</f>
        <v>4.4741651229288193E-2</v>
      </c>
    </row>
    <row r="728" spans="1:3" x14ac:dyDescent="0.25">
      <c r="A728" s="28">
        <f>FRED!A741</f>
        <v>34516</v>
      </c>
      <c r="B728">
        <f>(FRED!B741/100+1)*(FRED!D741/FRED!D744)^4-1</f>
        <v>1.2931414964131305E-2</v>
      </c>
      <c r="C728">
        <f>(FRED!C741/100+1)*(FRED!D741/FRED!D861)^(1/10)-1</f>
        <v>4.7140879933188273E-2</v>
      </c>
    </row>
    <row r="729" spans="1:3" x14ac:dyDescent="0.25">
      <c r="A729" s="28">
        <f>FRED!A742</f>
        <v>34547</v>
      </c>
      <c r="B729">
        <f>(FRED!B742/100+1)*(FRED!D742/FRED!D745)^4-1</f>
        <v>2.5394624100367302E-2</v>
      </c>
      <c r="C729">
        <f>(FRED!C742/100+1)*(FRED!D742/FRED!D862)^(1/10)-1</f>
        <v>4.6922444916877692E-2</v>
      </c>
    </row>
    <row r="730" spans="1:3" x14ac:dyDescent="0.25">
      <c r="A730" s="28">
        <f>FRED!A743</f>
        <v>34578</v>
      </c>
      <c r="B730">
        <f>(FRED!B743/100+1)*(FRED!D743/FRED!D746)^4-1</f>
        <v>3.7838803128617648E-2</v>
      </c>
      <c r="C730">
        <f>(FRED!C743/100+1)*(FRED!D743/FRED!D863)^(1/10)-1</f>
        <v>4.913022610307527E-2</v>
      </c>
    </row>
    <row r="731" spans="1:3" x14ac:dyDescent="0.25">
      <c r="A731" s="28">
        <f>FRED!A744</f>
        <v>34608</v>
      </c>
      <c r="B731">
        <f>(FRED!B744/100+1)*(FRED!D744/FRED!D747)^4-1</f>
        <v>2.7333124102523865E-2</v>
      </c>
      <c r="C731">
        <f>(FRED!C744/100+1)*(FRED!D744/FRED!D864)^(1/10)-1</f>
        <v>5.1381903533576301E-2</v>
      </c>
    </row>
    <row r="732" spans="1:3" x14ac:dyDescent="0.25">
      <c r="A732" s="28">
        <f>FRED!A745</f>
        <v>34639</v>
      </c>
      <c r="B732">
        <f>(FRED!B745/100+1)*(FRED!D745/FRED!D748)^4-1</f>
        <v>1.9805542473842586E-2</v>
      </c>
      <c r="C732">
        <f>(FRED!C745/100+1)*(FRED!D745/FRED!D865)^(1/10)-1</f>
        <v>5.3614452385818856E-2</v>
      </c>
    </row>
    <row r="733" spans="1:3" x14ac:dyDescent="0.25">
      <c r="A733" s="28">
        <f>FRED!A746</f>
        <v>34669</v>
      </c>
      <c r="B733">
        <f>(FRED!B746/100+1)*(FRED!D746/FRED!D749)^4-1</f>
        <v>9.3635532922538012E-3</v>
      </c>
      <c r="C733">
        <f>(FRED!C746/100+1)*(FRED!D746/FRED!D866)^(1/10)-1</f>
        <v>5.2536940978447966E-2</v>
      </c>
    </row>
    <row r="734" spans="1:3" x14ac:dyDescent="0.25">
      <c r="A734" s="28">
        <f>FRED!A747</f>
        <v>34700</v>
      </c>
      <c r="B734">
        <f>(FRED!B747/100+1)*(FRED!D747/FRED!D750)^4-1</f>
        <v>1.3260002746987798E-2</v>
      </c>
      <c r="C734">
        <f>(FRED!C747/100+1)*(FRED!D747/FRED!D867)^(1/10)-1</f>
        <v>5.2444027810276239E-2</v>
      </c>
    </row>
    <row r="735" spans="1:3" x14ac:dyDescent="0.25">
      <c r="A735" s="28">
        <f>FRED!A748</f>
        <v>34731</v>
      </c>
      <c r="B735">
        <f>(FRED!B748/100+1)*(FRED!D748/FRED!D751)^4-1</f>
        <v>2.202343366089754E-2</v>
      </c>
      <c r="C735">
        <f>(FRED!C748/100+1)*(FRED!D748/FRED!D868)^(1/10)-1</f>
        <v>4.9231480865104427E-2</v>
      </c>
    </row>
    <row r="736" spans="1:3" x14ac:dyDescent="0.25">
      <c r="A736" s="28">
        <f>FRED!A749</f>
        <v>34759</v>
      </c>
      <c r="B736">
        <f>(FRED!B749/100+1)*(FRED!D749/FRED!D752)^4-1</f>
        <v>2.7122772487374158E-2</v>
      </c>
      <c r="C736">
        <f>(FRED!C749/100+1)*(FRED!D749/FRED!D869)^(1/10)-1</f>
        <v>4.6126461183034984E-2</v>
      </c>
    </row>
    <row r="737" spans="1:3" x14ac:dyDescent="0.25">
      <c r="A737" s="28">
        <f>FRED!A750</f>
        <v>34790</v>
      </c>
      <c r="B737">
        <f>(FRED!B750/100+1)*(FRED!D750/FRED!D753)^4-1</f>
        <v>3.9970983508040847E-2</v>
      </c>
      <c r="C737">
        <f>(FRED!C750/100+1)*(FRED!D750/FRED!D870)^(1/10)-1</f>
        <v>4.4404496276264416E-2</v>
      </c>
    </row>
    <row r="738" spans="1:3" x14ac:dyDescent="0.25">
      <c r="A738" s="28">
        <f>FRED!A751</f>
        <v>34820</v>
      </c>
      <c r="B738">
        <f>(FRED!B751/100+1)*(FRED!D751/FRED!D754)^4-1</f>
        <v>3.748153402595733E-2</v>
      </c>
      <c r="C738">
        <f>(FRED!C751/100+1)*(FRED!D751/FRED!D871)^(1/10)-1</f>
        <v>4.0521955333691295E-2</v>
      </c>
    </row>
    <row r="739" spans="1:3" x14ac:dyDescent="0.25">
      <c r="A739" s="28">
        <f>FRED!A752</f>
        <v>34851</v>
      </c>
      <c r="B739">
        <f>(FRED!B752/100+1)*(FRED!D752/FRED!D755)^4-1</f>
        <v>3.555521372188486E-2</v>
      </c>
      <c r="C739">
        <f>(FRED!C752/100+1)*(FRED!D752/FRED!D872)^(1/10)-1</f>
        <v>3.6183902693518677E-2</v>
      </c>
    </row>
    <row r="740" spans="1:3" x14ac:dyDescent="0.25">
      <c r="A740" s="28">
        <f>FRED!A753</f>
        <v>34881</v>
      </c>
      <c r="B740">
        <f>(FRED!B753/100+1)*(FRED!D753/FRED!D756)^4-1</f>
        <v>2.1661238290819673E-2</v>
      </c>
      <c r="C740">
        <f>(FRED!C753/100+1)*(FRED!D753/FRED!D873)^(1/10)-1</f>
        <v>3.6778718790617226E-2</v>
      </c>
    </row>
    <row r="741" spans="1:3" x14ac:dyDescent="0.25">
      <c r="A741" s="28">
        <f>FRED!A754</f>
        <v>34912</v>
      </c>
      <c r="B741">
        <f>(FRED!B754/100+1)*(FRED!D754/FRED!D757)^4-1</f>
        <v>3.4917402313694224E-2</v>
      </c>
      <c r="C741">
        <f>(FRED!C754/100+1)*(FRED!D754/FRED!D874)^(1/10)-1</f>
        <v>3.856917201838117E-2</v>
      </c>
    </row>
    <row r="742" spans="1:3" x14ac:dyDescent="0.25">
      <c r="A742" s="28">
        <f>FRED!A755</f>
        <v>34943</v>
      </c>
      <c r="B742">
        <f>(FRED!B755/100+1)*(FRED!D755/FRED!D758)^4-1</f>
        <v>4.4593738358164936E-2</v>
      </c>
      <c r="C742">
        <f>(FRED!C755/100+1)*(FRED!D755/FRED!D875)^(1/10)-1</f>
        <v>3.4686434653933951E-2</v>
      </c>
    </row>
    <row r="743" spans="1:3" x14ac:dyDescent="0.25">
      <c r="A743" s="28">
        <f>FRED!A756</f>
        <v>34973</v>
      </c>
      <c r="B743">
        <f>(FRED!B756/100+1)*(FRED!D756/FRED!D759)^4-1</f>
        <v>3.3837217081819082E-2</v>
      </c>
      <c r="C743">
        <f>(FRED!C756/100+1)*(FRED!D756/FRED!D876)^(1/10)-1</f>
        <v>3.3256562772726816E-2</v>
      </c>
    </row>
    <row r="744" spans="1:3" x14ac:dyDescent="0.25">
      <c r="A744" s="28">
        <f>FRED!A757</f>
        <v>35004</v>
      </c>
      <c r="B744">
        <f>(FRED!B757/100+1)*(FRED!D757/FRED!D760)^4-1</f>
        <v>1.8673371526007454E-2</v>
      </c>
      <c r="C744">
        <f>(FRED!C757/100+1)*(FRED!D757/FRED!D877)^(1/10)-1</f>
        <v>3.2950237480183331E-2</v>
      </c>
    </row>
    <row r="745" spans="1:3" x14ac:dyDescent="0.25">
      <c r="A745" s="28">
        <f>FRED!A758</f>
        <v>35034</v>
      </c>
      <c r="B745">
        <f>(FRED!B758/100+1)*(FRED!D758/FRED!D761)^4-1</f>
        <v>-6.7763739734697515E-3</v>
      </c>
      <c r="C745">
        <f>(FRED!C758/100+1)*(FRED!D758/FRED!D878)^(1/10)-1</f>
        <v>3.115606706261409E-2</v>
      </c>
    </row>
    <row r="746" spans="1:3" x14ac:dyDescent="0.25">
      <c r="A746" s="28">
        <f>FRED!A759</f>
        <v>35065</v>
      </c>
      <c r="B746">
        <f>(FRED!B759/100+1)*(FRED!D759/FRED!D762)^4-1</f>
        <v>-1.32226434902738E-4</v>
      </c>
      <c r="C746">
        <f>(FRED!C759/100+1)*(FRED!D759/FRED!D879)^(1/10)-1</f>
        <v>3.0390769627998582E-2</v>
      </c>
    </row>
    <row r="747" spans="1:3" x14ac:dyDescent="0.25">
      <c r="A747" s="28">
        <f>FRED!A760</f>
        <v>35096</v>
      </c>
      <c r="B747">
        <f>(FRED!B760/100+1)*(FRED!D760/FRED!D763)^4-1</f>
        <v>3.5158260088119508E-3</v>
      </c>
      <c r="C747">
        <f>(FRED!C760/100+1)*(FRED!D760/FRED!D880)^(1/10)-1</f>
        <v>3.2076927791126808E-2</v>
      </c>
    </row>
    <row r="748" spans="1:3" x14ac:dyDescent="0.25">
      <c r="A748" s="28">
        <f>FRED!A761</f>
        <v>35125</v>
      </c>
      <c r="B748">
        <f>(FRED!B761/100+1)*(FRED!D761/FRED!D764)^4-1</f>
        <v>2.3062783590060087E-2</v>
      </c>
      <c r="C748">
        <f>(FRED!C761/100+1)*(FRED!D761/FRED!D881)^(1/10)-1</f>
        <v>3.652550626262574E-2</v>
      </c>
    </row>
    <row r="749" spans="1:3" x14ac:dyDescent="0.25">
      <c r="A749" s="28">
        <f>FRED!A762</f>
        <v>35156</v>
      </c>
      <c r="B749">
        <f>(FRED!B762/100+1)*(FRED!D762/FRED!D765)^4-1</f>
        <v>3.0907609590498097E-2</v>
      </c>
      <c r="C749">
        <f>(FRED!C762/100+1)*(FRED!D762/FRED!D882)^(1/10)-1</f>
        <v>3.8385888347221009E-2</v>
      </c>
    </row>
    <row r="750" spans="1:3" x14ac:dyDescent="0.25">
      <c r="A750" s="28">
        <f>FRED!A763</f>
        <v>35186</v>
      </c>
      <c r="B750">
        <f>(FRED!B763/100+1)*(FRED!D763/FRED!D766)^4-1</f>
        <v>3.1630454484834702E-2</v>
      </c>
      <c r="C750">
        <f>(FRED!C763/100+1)*(FRED!D763/FRED!D883)^(1/10)-1</f>
        <v>4.0312630904102198E-2</v>
      </c>
    </row>
    <row r="751" spans="1:3" x14ac:dyDescent="0.25">
      <c r="A751" s="28">
        <f>FRED!A764</f>
        <v>35217</v>
      </c>
      <c r="B751">
        <f>(FRED!B764/100+1)*(FRED!D764/FRED!D767)^4-1</f>
        <v>2.1902313639597937E-2</v>
      </c>
      <c r="C751">
        <f>(FRED!C764/100+1)*(FRED!D764/FRED!D884)^(1/10)-1</f>
        <v>4.1830397001813235E-2</v>
      </c>
    </row>
    <row r="752" spans="1:3" x14ac:dyDescent="0.25">
      <c r="A752" s="28">
        <f>FRED!A765</f>
        <v>35247</v>
      </c>
      <c r="B752">
        <f>(FRED!B765/100+1)*(FRED!D765/FRED!D768)^4-1</f>
        <v>1.7382416020242264E-2</v>
      </c>
      <c r="C752">
        <f>(FRED!C765/100+1)*(FRED!D765/FRED!D885)^(1/10)-1</f>
        <v>4.1332285008963687E-2</v>
      </c>
    </row>
    <row r="753" spans="1:3" x14ac:dyDescent="0.25">
      <c r="A753" s="28">
        <f>FRED!A766</f>
        <v>35278</v>
      </c>
      <c r="B753">
        <f>(FRED!B766/100+1)*(FRED!D766/FRED!D769)^4-1</f>
        <v>1.6478542593133749E-2</v>
      </c>
      <c r="C753">
        <f>(FRED!C766/100+1)*(FRED!D766/FRED!D886)^(1/10)-1</f>
        <v>3.9085503881238548E-2</v>
      </c>
    </row>
    <row r="754" spans="1:3" x14ac:dyDescent="0.25">
      <c r="A754" s="28">
        <f>FRED!A767</f>
        <v>35309</v>
      </c>
      <c r="B754">
        <f>(FRED!B767/100+1)*(FRED!D767/FRED!D770)^4-1</f>
        <v>2.9856360543341731E-2</v>
      </c>
      <c r="C754">
        <f>(FRED!C767/100+1)*(FRED!D767/FRED!D887)^(1/10)-1</f>
        <v>4.1779299430001915E-2</v>
      </c>
    </row>
    <row r="755" spans="1:3" x14ac:dyDescent="0.25">
      <c r="A755" s="28">
        <f>FRED!A768</f>
        <v>35339</v>
      </c>
      <c r="B755">
        <f>(FRED!B768/100+1)*(FRED!D768/FRED!D771)^4-1</f>
        <v>2.8941956631783894E-2</v>
      </c>
      <c r="C755">
        <f>(FRED!C768/100+1)*(FRED!D768/FRED!D888)^(1/10)-1</f>
        <v>3.9747541920444496E-2</v>
      </c>
    </row>
    <row r="756" spans="1:3" x14ac:dyDescent="0.25">
      <c r="A756" s="28">
        <f>FRED!A769</f>
        <v>35370</v>
      </c>
      <c r="B756">
        <f>(FRED!B769/100+1)*(FRED!D769/FRED!D772)^4-1</f>
        <v>2.4223059447058493E-2</v>
      </c>
      <c r="C756">
        <f>(FRED!C769/100+1)*(FRED!D769/FRED!D889)^(1/10)-1</f>
        <v>3.6877212318858765E-2</v>
      </c>
    </row>
    <row r="757" spans="1:3" x14ac:dyDescent="0.25">
      <c r="A757" s="28">
        <f>FRED!A770</f>
        <v>35400</v>
      </c>
      <c r="B757">
        <f>(FRED!B770/100+1)*(FRED!D770/FRED!D773)^4-1</f>
        <v>1.2860625201975173E-2</v>
      </c>
      <c r="C757">
        <f>(FRED!C770/100+1)*(FRED!D770/FRED!D890)^(1/10)-1</f>
        <v>3.7699163467654451E-2</v>
      </c>
    </row>
    <row r="758" spans="1:3" x14ac:dyDescent="0.25">
      <c r="A758" s="28">
        <f>FRED!A771</f>
        <v>35431</v>
      </c>
      <c r="B758">
        <f>(FRED!B771/100+1)*(FRED!D771/FRED!D774)^4-1</f>
        <v>2.1748566508512424E-2</v>
      </c>
      <c r="C758">
        <f>(FRED!C771/100+1)*(FRED!D771/FRED!D891)^(1/10)-1</f>
        <v>4.0442897882404294E-2</v>
      </c>
    </row>
    <row r="759" spans="1:3" x14ac:dyDescent="0.25">
      <c r="A759" s="28">
        <f>FRED!A772</f>
        <v>35462</v>
      </c>
      <c r="B759">
        <f>(FRED!B772/100+1)*(FRED!D772/FRED!D775)^4-1</f>
        <v>3.7043273393218668E-2</v>
      </c>
      <c r="C759">
        <f>(FRED!C772/100+1)*(FRED!D772/FRED!D892)^(1/10)-1</f>
        <v>3.8652606595758421E-2</v>
      </c>
    </row>
    <row r="760" spans="1:3" x14ac:dyDescent="0.25">
      <c r="A760" s="28">
        <f>FRED!A773</f>
        <v>35490</v>
      </c>
      <c r="B760">
        <f>(FRED!B773/100+1)*(FRED!D773/FRED!D776)^4-1</f>
        <v>4.3551325122405782E-2</v>
      </c>
      <c r="C760">
        <f>(FRED!C773/100+1)*(FRED!D773/FRED!D893)^(1/10)-1</f>
        <v>4.0604787688990784E-2</v>
      </c>
    </row>
    <row r="761" spans="1:3" x14ac:dyDescent="0.25">
      <c r="A761" s="28">
        <f>FRED!A774</f>
        <v>35521</v>
      </c>
      <c r="B761">
        <f>(FRED!B774/100+1)*(FRED!D774/FRED!D777)^4-1</f>
        <v>4.3759586832890607E-2</v>
      </c>
      <c r="C761">
        <f>(FRED!C774/100+1)*(FRED!D774/FRED!D894)^(1/10)-1</f>
        <v>4.2010804649609046E-2</v>
      </c>
    </row>
    <row r="762" spans="1:3" x14ac:dyDescent="0.25">
      <c r="A762" s="28">
        <f>FRED!A775</f>
        <v>35551</v>
      </c>
      <c r="B762">
        <f>(FRED!B775/100+1)*(FRED!D775/FRED!D778)^4-1</f>
        <v>3.232681108347224E-2</v>
      </c>
      <c r="C762">
        <f>(FRED!C775/100+1)*(FRED!D775/FRED!D895)^(1/10)-1</f>
        <v>3.9557627934520667E-2</v>
      </c>
    </row>
    <row r="763" spans="1:3" x14ac:dyDescent="0.25">
      <c r="A763" s="28">
        <f>FRED!A776</f>
        <v>35582</v>
      </c>
      <c r="B763">
        <f>(FRED!B776/100+1)*(FRED!D776/FRED!D779)^4-1</f>
        <v>2.6062020091233151E-2</v>
      </c>
      <c r="C763">
        <f>(FRED!C776/100+1)*(FRED!D776/FRED!D896)^(1/10)-1</f>
        <v>3.7343074610507676E-2</v>
      </c>
    </row>
    <row r="764" spans="1:3" x14ac:dyDescent="0.25">
      <c r="A764" s="28">
        <f>FRED!A777</f>
        <v>35612</v>
      </c>
      <c r="B764">
        <f>(FRED!B777/100+1)*(FRED!D777/FRED!D780)^4-1</f>
        <v>2.2187999323029617E-2</v>
      </c>
      <c r="C764">
        <f>(FRED!C777/100+1)*(FRED!D777/FRED!D897)^(1/10)-1</f>
        <v>3.4868296140383226E-2</v>
      </c>
    </row>
    <row r="765" spans="1:3" x14ac:dyDescent="0.25">
      <c r="A765" s="28">
        <f>FRED!A778</f>
        <v>35643</v>
      </c>
      <c r="B765">
        <f>(FRED!B778/100+1)*(FRED!D778/FRED!D781)^4-1</f>
        <v>3.3289565266084065E-2</v>
      </c>
      <c r="C765">
        <f>(FRED!C778/100+1)*(FRED!D778/FRED!D898)^(1/10)-1</f>
        <v>3.6031282530340158E-2</v>
      </c>
    </row>
    <row r="766" spans="1:3" x14ac:dyDescent="0.25">
      <c r="A766" s="28">
        <f>FRED!A779</f>
        <v>35674</v>
      </c>
      <c r="B766">
        <f>(FRED!B779/100+1)*(FRED!D779/FRED!D782)^4-1</f>
        <v>4.6899815432422498E-2</v>
      </c>
      <c r="C766">
        <f>(FRED!C779/100+1)*(FRED!D779/FRED!D899)^(1/10)-1</f>
        <v>3.5126411016167758E-2</v>
      </c>
    </row>
    <row r="767" spans="1:3" x14ac:dyDescent="0.25">
      <c r="A767" s="28">
        <f>FRED!A780</f>
        <v>35704</v>
      </c>
      <c r="B767">
        <f>(FRED!B780/100+1)*(FRED!D780/FRED!D783)^4-1</f>
        <v>4.9700000000000077E-2</v>
      </c>
      <c r="C767">
        <f>(FRED!C780/100+1)*(FRED!D780/FRED!D900)^(1/10)-1</f>
        <v>3.3407405567229986E-2</v>
      </c>
    </row>
    <row r="768" spans="1:3" x14ac:dyDescent="0.25">
      <c r="A768" s="28">
        <f>FRED!A781</f>
        <v>35735</v>
      </c>
      <c r="B768">
        <f>(FRED!B781/100+1)*(FRED!D781/FRED!D784)^4-1</f>
        <v>4.1047832640918269E-2</v>
      </c>
      <c r="C768">
        <f>(FRED!C781/100+1)*(FRED!D781/FRED!D901)^(1/10)-1</f>
        <v>3.1270670257057542E-2</v>
      </c>
    </row>
    <row r="769" spans="1:3" x14ac:dyDescent="0.25">
      <c r="A769" s="28">
        <f>FRED!A782</f>
        <v>35765</v>
      </c>
      <c r="B769">
        <f>(FRED!B782/100+1)*(FRED!D782/FRED!D785)^4-1</f>
        <v>2.8453469205228954E-2</v>
      </c>
      <c r="C769">
        <f>(FRED!C782/100+1)*(FRED!D782/FRED!D902)^(1/10)-1</f>
        <v>3.0530327683120806E-2</v>
      </c>
    </row>
    <row r="770" spans="1:3" x14ac:dyDescent="0.25">
      <c r="A770" s="28">
        <f>FRED!A783</f>
        <v>35796</v>
      </c>
      <c r="B770">
        <f>(FRED!B783/100+1)*(FRED!D783/FRED!D786)^4-1</f>
        <v>2.7322210502234823E-2</v>
      </c>
      <c r="C770">
        <f>(FRED!C783/100+1)*(FRED!D783/FRED!D903)^(1/10)-1</f>
        <v>2.7582068013199068E-2</v>
      </c>
    </row>
    <row r="771" spans="1:3" x14ac:dyDescent="0.25">
      <c r="A771" s="28">
        <f>FRED!A784</f>
        <v>35827</v>
      </c>
      <c r="B771">
        <f>(FRED!B784/100+1)*(FRED!D784/FRED!D787)^4-1</f>
        <v>2.7853419005292368E-2</v>
      </c>
      <c r="C771">
        <f>(FRED!C784/100+1)*(FRED!D784/FRED!D904)^(1/10)-1</f>
        <v>2.7766734056800857E-2</v>
      </c>
    </row>
    <row r="772" spans="1:3" x14ac:dyDescent="0.25">
      <c r="A772" s="28">
        <f>FRED!A785</f>
        <v>35855</v>
      </c>
      <c r="B772">
        <f>(FRED!B785/100+1)*(FRED!D785/FRED!D788)^4-1</f>
        <v>2.9831916586418039E-2</v>
      </c>
      <c r="C772">
        <f>(FRED!C785/100+1)*(FRED!D785/FRED!D905)^(1/10)-1</f>
        <v>2.7848492239207268E-2</v>
      </c>
    </row>
    <row r="773" spans="1:3" x14ac:dyDescent="0.25">
      <c r="A773" s="28">
        <f>FRED!A786</f>
        <v>35886</v>
      </c>
      <c r="B773">
        <f>(FRED!B786/100+1)*(FRED!D786/FRED!D789)^4-1</f>
        <v>3.1609389885294048E-2</v>
      </c>
      <c r="C773">
        <f>(FRED!C786/100+1)*(FRED!D786/FRED!D906)^(1/10)-1</f>
        <v>2.7319782960497419E-2</v>
      </c>
    </row>
    <row r="774" spans="1:3" x14ac:dyDescent="0.25">
      <c r="A774" s="28">
        <f>FRED!A787</f>
        <v>35916</v>
      </c>
      <c r="B774">
        <f>(FRED!B787/100+1)*(FRED!D787/FRED!D790)^4-1</f>
        <v>3.4662460844940401E-2</v>
      </c>
      <c r="C774">
        <f>(FRED!C787/100+1)*(FRED!D787/FRED!D907)^(1/10)-1</f>
        <v>2.6745198347360999E-2</v>
      </c>
    </row>
    <row r="775" spans="1:3" x14ac:dyDescent="0.25">
      <c r="A775" s="28">
        <f>FRED!A788</f>
        <v>35947</v>
      </c>
      <c r="B775">
        <f>(FRED!B788/100+1)*(FRED!D788/FRED!D791)^4-1</f>
        <v>3.4484025565786558E-2</v>
      </c>
      <c r="C775">
        <f>(FRED!C788/100+1)*(FRED!D788/FRED!D908)^(1/10)-1</f>
        <v>2.4385708971674358E-2</v>
      </c>
    </row>
    <row r="776" spans="1:3" x14ac:dyDescent="0.25">
      <c r="A776" s="28">
        <f>FRED!A789</f>
        <v>35977</v>
      </c>
      <c r="B776">
        <f>(FRED!B789/100+1)*(FRED!D789/FRED!D792)^4-1</f>
        <v>2.9269366923869056E-2</v>
      </c>
      <c r="C776">
        <f>(FRED!C789/100+1)*(FRED!D789/FRED!D909)^(1/10)-1</f>
        <v>2.3586670157378586E-2</v>
      </c>
    </row>
    <row r="777" spans="1:3" x14ac:dyDescent="0.25">
      <c r="A777" s="28">
        <f>FRED!A790</f>
        <v>36008</v>
      </c>
      <c r="B777">
        <f>(FRED!B790/100+1)*(FRED!D790/FRED!D793)^4-1</f>
        <v>3.373281969867814E-2</v>
      </c>
      <c r="C777">
        <f>(FRED!C790/100+1)*(FRED!D790/FRED!D910)^(1/10)-1</f>
        <v>2.2956241763711027E-2</v>
      </c>
    </row>
    <row r="778" spans="1:3" x14ac:dyDescent="0.25">
      <c r="A778" s="28">
        <f>FRED!A791</f>
        <v>36039</v>
      </c>
      <c r="B778">
        <f>(FRED!B791/100+1)*(FRED!D791/FRED!D794)^4-1</f>
        <v>3.8461942485651601E-2</v>
      </c>
      <c r="C778">
        <f>(FRED!C791/100+1)*(FRED!D791/FRED!D911)^(1/10)-1</f>
        <v>1.8074813922073663E-2</v>
      </c>
    </row>
    <row r="779" spans="1:3" x14ac:dyDescent="0.25">
      <c r="A779" s="28">
        <f>FRED!A792</f>
        <v>36069</v>
      </c>
      <c r="B779">
        <f>(FRED!B792/100+1)*(FRED!D792/FRED!D795)^4-1</f>
        <v>3.2027831196194345E-2</v>
      </c>
      <c r="C779">
        <f>(FRED!C792/100+1)*(FRED!D792/FRED!D912)^(1/10)-1</f>
        <v>1.6634641237782466E-2</v>
      </c>
    </row>
    <row r="780" spans="1:3" x14ac:dyDescent="0.25">
      <c r="A780" s="28">
        <f>FRED!A793</f>
        <v>36100</v>
      </c>
      <c r="B780">
        <f>(FRED!B793/100+1)*(FRED!D793/FRED!D796)^4-1</f>
        <v>3.1463534293115991E-2</v>
      </c>
      <c r="C780">
        <f>(FRED!C793/100+1)*(FRED!D793/FRED!D913)^(1/10)-1</f>
        <v>2.1525960214305639E-2</v>
      </c>
    </row>
    <row r="781" spans="1:3" x14ac:dyDescent="0.25">
      <c r="A781" s="28">
        <f>FRED!A794</f>
        <v>36130</v>
      </c>
      <c r="B781">
        <f>(FRED!B794/100+1)*(FRED!D794/FRED!D797)^4-1</f>
        <v>1.6339804847210093E-2</v>
      </c>
      <c r="C781">
        <f>(FRED!C794/100+1)*(FRED!D794/FRED!D914)^(1/10)-1</f>
        <v>2.0770409750357821E-2</v>
      </c>
    </row>
    <row r="782" spans="1:3" x14ac:dyDescent="0.25">
      <c r="A782" s="28">
        <f>FRED!A795</f>
        <v>36161</v>
      </c>
      <c r="B782">
        <f>(FRED!B795/100+1)*(FRED!D795/FRED!D798)^4-1</f>
        <v>-3.5006762018089388E-3</v>
      </c>
      <c r="C782">
        <f>(FRED!C795/100+1)*(FRED!D795/FRED!D915)^(1/10)-1</f>
        <v>2.1258586728096995E-2</v>
      </c>
    </row>
    <row r="783" spans="1:3" x14ac:dyDescent="0.25">
      <c r="A783" s="28">
        <f>FRED!A796</f>
        <v>36192</v>
      </c>
      <c r="B783">
        <f>(FRED!B796/100+1)*(FRED!D796/FRED!D799)^4-1</f>
        <v>2.3199960147677334E-3</v>
      </c>
      <c r="C783">
        <f>(FRED!C796/100+1)*(FRED!D796/FRED!D916)^(1/10)-1</f>
        <v>2.3605908336197468E-2</v>
      </c>
    </row>
    <row r="784" spans="1:3" x14ac:dyDescent="0.25">
      <c r="A784" s="28">
        <f>FRED!A797</f>
        <v>36220</v>
      </c>
      <c r="B784">
        <f>(FRED!B797/100+1)*(FRED!D797/FRED!D800)^4-1</f>
        <v>1.4561930496645781E-2</v>
      </c>
      <c r="C784">
        <f>(FRED!C797/100+1)*(FRED!D797/FRED!D917)^(1/10)-1</f>
        <v>2.591027197812279E-2</v>
      </c>
    </row>
    <row r="785" spans="1:3" x14ac:dyDescent="0.25">
      <c r="A785" s="28">
        <f>FRED!A798</f>
        <v>36251</v>
      </c>
      <c r="B785">
        <f>(FRED!B798/100+1)*(FRED!D798/FRED!D801)^4-1</f>
        <v>3.0443884058384496E-2</v>
      </c>
      <c r="C785">
        <f>(FRED!C798/100+1)*(FRED!D798/FRED!D918)^(1/10)-1</f>
        <v>2.5910325846524751E-2</v>
      </c>
    </row>
    <row r="786" spans="1:3" x14ac:dyDescent="0.25">
      <c r="A786" s="28">
        <f>FRED!A799</f>
        <v>36281</v>
      </c>
      <c r="B786">
        <f>(FRED!B799/100+1)*(FRED!D799/FRED!D802)^4-1</f>
        <v>2.2667768958624324E-2</v>
      </c>
      <c r="C786">
        <f>(FRED!C799/100+1)*(FRED!D799/FRED!D919)^(1/10)-1</f>
        <v>2.9124809058476586E-2</v>
      </c>
    </row>
    <row r="787" spans="1:3" x14ac:dyDescent="0.25">
      <c r="A787" s="28">
        <f>FRED!A800</f>
        <v>36312</v>
      </c>
      <c r="B787">
        <f>(FRED!B800/100+1)*(FRED!D800/FRED!D803)^4-1</f>
        <v>3.9877208581848844E-3</v>
      </c>
      <c r="C787">
        <f>(FRED!C800/100+1)*(FRED!D800/FRED!D920)^(1/10)-1</f>
        <v>3.1752326776363304E-2</v>
      </c>
    </row>
    <row r="788" spans="1:3" x14ac:dyDescent="0.25">
      <c r="A788" s="28">
        <f>FRED!A801</f>
        <v>36342</v>
      </c>
      <c r="B788">
        <f>(FRED!B801/100+1)*(FRED!D801/FRED!D804)^4-1</f>
        <v>8.7010446904540739E-3</v>
      </c>
      <c r="C788">
        <f>(FRED!C801/100+1)*(FRED!D801/FRED!D921)^(1/10)-1</f>
        <v>3.1153897969950384E-2</v>
      </c>
    </row>
    <row r="789" spans="1:3" x14ac:dyDescent="0.25">
      <c r="A789" s="28">
        <f>FRED!A802</f>
        <v>36373</v>
      </c>
      <c r="B789">
        <f>(FRED!B802/100+1)*(FRED!D802/FRED!D805)^4-1</f>
        <v>1.765124724802436E-2</v>
      </c>
      <c r="C789">
        <f>(FRED!C802/100+1)*(FRED!D802/FRED!D922)^(1/10)-1</f>
        <v>3.2632115241886028E-2</v>
      </c>
    </row>
    <row r="790" spans="1:3" x14ac:dyDescent="0.25">
      <c r="A790" s="28">
        <f>FRED!A803</f>
        <v>36404</v>
      </c>
      <c r="B790">
        <f>(FRED!B803/100+1)*(FRED!D803/FRED!D806)^4-1</f>
        <v>3.6883669615862313E-2</v>
      </c>
      <c r="C790">
        <f>(FRED!C803/100+1)*(FRED!D803/FRED!D923)^(1/10)-1</f>
        <v>3.2865806093284711E-2</v>
      </c>
    </row>
    <row r="791" spans="1:3" x14ac:dyDescent="0.25">
      <c r="A791" s="28">
        <f>FRED!A804</f>
        <v>36434</v>
      </c>
      <c r="B791">
        <f>(FRED!B804/100+1)*(FRED!D804/FRED!D807)^4-1</f>
        <v>3.3770298199436333E-2</v>
      </c>
      <c r="C791">
        <f>(FRED!C804/100+1)*(FRED!D804/FRED!D924)^(1/10)-1</f>
        <v>3.4803681478108528E-2</v>
      </c>
    </row>
    <row r="792" spans="1:3" x14ac:dyDescent="0.25">
      <c r="A792" s="28">
        <f>FRED!A805</f>
        <v>36465</v>
      </c>
      <c r="B792">
        <f>(FRED!B805/100+1)*(FRED!D805/FRED!D808)^4-1</f>
        <v>1.4061868888536555E-2</v>
      </c>
      <c r="C792">
        <f>(FRED!C805/100+1)*(FRED!D805/FRED!D925)^(1/10)-1</f>
        <v>3.4011807337585243E-2</v>
      </c>
    </row>
    <row r="793" spans="1:3" x14ac:dyDescent="0.25">
      <c r="A793" s="28">
        <f>FRED!A806</f>
        <v>36495</v>
      </c>
      <c r="B793">
        <f>(FRED!B806/100+1)*(FRED!D806/FRED!D809)^4-1</f>
        <v>-1.7489585925531514E-2</v>
      </c>
      <c r="C793">
        <f>(FRED!C806/100+1)*(FRED!D806/FRED!D926)^(1/10)-1</f>
        <v>3.6632540815550785E-2</v>
      </c>
    </row>
    <row r="794" spans="1:3" x14ac:dyDescent="0.25">
      <c r="A794" s="28">
        <f>FRED!A807</f>
        <v>36526</v>
      </c>
      <c r="B794">
        <f>(FRED!B807/100+1)*(FRED!D807/FRED!D810)^4-1</f>
        <v>-6.9498811274555372E-3</v>
      </c>
      <c r="C794">
        <f>(FRED!C807/100+1)*(FRED!D807/FRED!D927)^(1/10)-1</f>
        <v>4.0292668728613812E-2</v>
      </c>
    </row>
    <row r="795" spans="1:3" x14ac:dyDescent="0.25">
      <c r="A795" s="28">
        <f>FRED!A808</f>
        <v>36557</v>
      </c>
      <c r="B795">
        <f>(FRED!B808/100+1)*(FRED!D808/FRED!D811)^4-1</f>
        <v>1.426743945534481E-2</v>
      </c>
      <c r="C795">
        <f>(FRED!C808/100+1)*(FRED!D808/FRED!D928)^(1/10)-1</f>
        <v>3.9515140218518319E-2</v>
      </c>
    </row>
    <row r="796" spans="1:3" x14ac:dyDescent="0.25">
      <c r="A796" s="28">
        <f>FRED!A809</f>
        <v>36586</v>
      </c>
      <c r="B796">
        <f>(FRED!B809/100+1)*(FRED!D809/FRED!D812)^4-1</f>
        <v>2.7779363390614709E-2</v>
      </c>
      <c r="C796">
        <f>(FRED!C809/100+1)*(FRED!D809/FRED!D929)^(1/10)-1</f>
        <v>3.7404462555096663E-2</v>
      </c>
    </row>
    <row r="797" spans="1:3" x14ac:dyDescent="0.25">
      <c r="A797" s="28">
        <f>FRED!A810</f>
        <v>36617</v>
      </c>
      <c r="B797">
        <f>(FRED!B810/100+1)*(FRED!D810/FRED!D813)^4-1</f>
        <v>2.0387443344076051E-2</v>
      </c>
      <c r="C797">
        <f>(FRED!C810/100+1)*(FRED!D810/FRED!D930)^(1/10)-1</f>
        <v>3.4649342660494797E-2</v>
      </c>
    </row>
    <row r="798" spans="1:3" x14ac:dyDescent="0.25">
      <c r="A798" s="28">
        <f>FRED!A811</f>
        <v>36647</v>
      </c>
      <c r="B798">
        <f>(FRED!B811/100+1)*(FRED!D811/FRED!D814)^4-1</f>
        <v>2.642249650756967E-2</v>
      </c>
      <c r="C798">
        <f>(FRED!C811/100+1)*(FRED!D811/FRED!D931)^(1/10)-1</f>
        <v>3.9082863893351139E-2</v>
      </c>
    </row>
    <row r="799" spans="1:3" x14ac:dyDescent="0.25">
      <c r="A799" s="28">
        <f>FRED!A812</f>
        <v>36678</v>
      </c>
      <c r="B799">
        <f>(FRED!B812/100+1)*(FRED!D812/FRED!D815)^4-1</f>
        <v>2.5613361377207822E-2</v>
      </c>
      <c r="C799">
        <f>(FRED!C812/100+1)*(FRED!D812/FRED!D932)^(1/10)-1</f>
        <v>3.6407229749426007E-2</v>
      </c>
    </row>
    <row r="800" spans="1:3" x14ac:dyDescent="0.25">
      <c r="A800" s="28">
        <f>FRED!A813</f>
        <v>36708</v>
      </c>
      <c r="B800">
        <f>(FRED!B813/100+1)*(FRED!D813/FRED!D816)^4-1</f>
        <v>3.0670650180848025E-2</v>
      </c>
      <c r="C800">
        <f>(FRED!C813/100+1)*(FRED!D813/FRED!D933)^(1/10)-1</f>
        <v>3.613705611692497E-2</v>
      </c>
    </row>
    <row r="801" spans="1:3" x14ac:dyDescent="0.25">
      <c r="A801" s="28">
        <f>FRED!A814</f>
        <v>36739</v>
      </c>
      <c r="B801">
        <f>(FRED!B814/100+1)*(FRED!D814/FRED!D817)^4-1</f>
        <v>2.9566297178951428E-2</v>
      </c>
      <c r="C801">
        <f>(FRED!C814/100+1)*(FRED!D814/FRED!D934)^(1/10)-1</f>
        <v>3.3844946205082937E-2</v>
      </c>
    </row>
    <row r="802" spans="1:3" x14ac:dyDescent="0.25">
      <c r="A802" s="28">
        <f>FRED!A815</f>
        <v>36770</v>
      </c>
      <c r="B802">
        <f>(FRED!B815/100+1)*(FRED!D815/FRED!D818)^4-1</f>
        <v>5.2708539514881414E-2</v>
      </c>
      <c r="C802">
        <f>(FRED!C815/100+1)*(FRED!D815/FRED!D935)^(1/10)-1</f>
        <v>3.4028791860811758E-2</v>
      </c>
    </row>
    <row r="803" spans="1:3" x14ac:dyDescent="0.25">
      <c r="A803" s="28">
        <f>FRED!A816</f>
        <v>36800</v>
      </c>
      <c r="B803">
        <f>(FRED!B816/100+1)*(FRED!D816/FRED!D819)^4-1</f>
        <v>3.4686358563251751E-2</v>
      </c>
      <c r="C803">
        <f>(FRED!C816/100+1)*(FRED!D816/FRED!D936)^(1/10)-1</f>
        <v>3.3492116738157218E-2</v>
      </c>
    </row>
    <row r="804" spans="1:3" x14ac:dyDescent="0.25">
      <c r="A804" s="28">
        <f>FRED!A817</f>
        <v>36831</v>
      </c>
      <c r="B804">
        <f>(FRED!B817/100+1)*(FRED!D817/FRED!D820)^4-1</f>
        <v>2.1224955108357424E-2</v>
      </c>
      <c r="C804">
        <f>(FRED!C817/100+1)*(FRED!D817/FRED!D937)^(1/10)-1</f>
        <v>3.3312550565590682E-2</v>
      </c>
    </row>
    <row r="805" spans="1:3" x14ac:dyDescent="0.25">
      <c r="A805" s="28">
        <f>FRED!A818</f>
        <v>36861</v>
      </c>
      <c r="B805">
        <f>(FRED!B818/100+1)*(FRED!D818/FRED!D821)^4-1</f>
        <v>5.8561628711100155E-3</v>
      </c>
      <c r="C805">
        <f>(FRED!C818/100+1)*(FRED!D818/FRED!D938)^(1/10)-1</f>
        <v>2.8385323745981683E-2</v>
      </c>
    </row>
    <row r="806" spans="1:3" x14ac:dyDescent="0.25">
      <c r="A806" s="28">
        <f>FRED!A819</f>
        <v>36892</v>
      </c>
      <c r="B806">
        <f>(FRED!B819/100+1)*(FRED!D819/FRED!D822)^4-1</f>
        <v>9.3517253284303159E-3</v>
      </c>
      <c r="C806">
        <f>(FRED!C819/100+1)*(FRED!D819/FRED!D939)^(1/10)-1</f>
        <v>2.7762871697208036E-2</v>
      </c>
    </row>
    <row r="807" spans="1:3" x14ac:dyDescent="0.25">
      <c r="A807" s="28">
        <f>FRED!A820</f>
        <v>36923</v>
      </c>
      <c r="B807">
        <f>(FRED!B820/100+1)*(FRED!D820/FRED!D823)^4-1</f>
        <v>4.6584709238401967E-3</v>
      </c>
      <c r="C807">
        <f>(FRED!C820/100+1)*(FRED!D820/FRED!D940)^(1/10)-1</f>
        <v>2.7081000602358074E-2</v>
      </c>
    </row>
    <row r="808" spans="1:3" x14ac:dyDescent="0.25">
      <c r="A808" s="28">
        <f>FRED!A821</f>
        <v>36951</v>
      </c>
      <c r="B808">
        <f>(FRED!B821/100+1)*(FRED!D821/FRED!D824)^4-1</f>
        <v>2.5990665668251811E-3</v>
      </c>
      <c r="C808">
        <f>(FRED!C821/100+1)*(FRED!D821/FRED!D941)^(1/10)-1</f>
        <v>2.4267365974358412E-2</v>
      </c>
    </row>
    <row r="809" spans="1:3" x14ac:dyDescent="0.25">
      <c r="A809" s="28">
        <f>FRED!A822</f>
        <v>36982</v>
      </c>
      <c r="B809">
        <f>(FRED!B822/100+1)*(FRED!D822/FRED!D825)^4-1</f>
        <v>2.4726656307580086E-2</v>
      </c>
      <c r="C809">
        <f>(FRED!C822/100+1)*(FRED!D822/FRED!D942)^(1/10)-1</f>
        <v>2.6456742486827167E-2</v>
      </c>
    </row>
    <row r="810" spans="1:3" x14ac:dyDescent="0.25">
      <c r="A810" s="28">
        <f>FRED!A823</f>
        <v>37012</v>
      </c>
      <c r="B810">
        <f>(FRED!B823/100+1)*(FRED!D823/FRED!D826)^4-1</f>
        <v>4.0878096405015052E-2</v>
      </c>
      <c r="C810">
        <f>(FRED!C823/100+1)*(FRED!D823/FRED!D943)^(1/10)-1</f>
        <v>2.8878807573284426E-2</v>
      </c>
    </row>
    <row r="811" spans="1:3" x14ac:dyDescent="0.25">
      <c r="A811" s="28">
        <f>FRED!A824</f>
        <v>37043</v>
      </c>
      <c r="B811">
        <f>(FRED!B824/100+1)*(FRED!D824/FRED!D827)^4-1</f>
        <v>2.7952444124820675E-2</v>
      </c>
      <c r="C811">
        <f>(FRED!C824/100+1)*(FRED!D824/FRED!D944)^(1/10)-1</f>
        <v>2.8088467550226426E-2</v>
      </c>
    </row>
    <row r="812" spans="1:3" x14ac:dyDescent="0.25">
      <c r="A812" s="28">
        <f>FRED!A825</f>
        <v>37073</v>
      </c>
      <c r="B812">
        <f>(FRED!B825/100+1)*(FRED!D825/FRED!D828)^4-1</f>
        <v>3.044787252651826E-2</v>
      </c>
      <c r="C812">
        <f>(FRED!C825/100+1)*(FRED!D825/FRED!D945)^(1/10)-1</f>
        <v>2.7317822925897239E-2</v>
      </c>
    </row>
    <row r="813" spans="1:3" x14ac:dyDescent="0.25">
      <c r="A813" s="28">
        <f>FRED!A826</f>
        <v>37104</v>
      </c>
      <c r="B813">
        <f>(FRED!B826/100+1)*(FRED!D826/FRED!D829)^4-1</f>
        <v>3.5932523755664469E-2</v>
      </c>
      <c r="C813">
        <f>(FRED!C826/100+1)*(FRED!D826/FRED!D946)^(1/10)-1</f>
        <v>2.4400035382046603E-2</v>
      </c>
    </row>
    <row r="814" spans="1:3" x14ac:dyDescent="0.25">
      <c r="A814" s="28">
        <f>FRED!A827</f>
        <v>37135</v>
      </c>
      <c r="B814">
        <f>(FRED!B827/100+1)*(FRED!D827/FRED!D830)^4-1</f>
        <v>6.4083767307596018E-2</v>
      </c>
      <c r="C814">
        <f>(FRED!C827/100+1)*(FRED!D827/FRED!D947)^(1/10)-1</f>
        <v>2.2362458705491584E-2</v>
      </c>
    </row>
    <row r="815" spans="1:3" x14ac:dyDescent="0.25">
      <c r="A815" s="28">
        <f>FRED!A828</f>
        <v>37165</v>
      </c>
      <c r="B815">
        <f>(FRED!B828/100+1)*(FRED!D828/FRED!D831)^4-1</f>
        <v>3.5514896157737841E-2</v>
      </c>
      <c r="C815">
        <f>(FRED!C828/100+1)*(FRED!D828/FRED!D948)^(1/10)-1</f>
        <v>2.0667251253632557E-2</v>
      </c>
    </row>
    <row r="816" spans="1:3" x14ac:dyDescent="0.25">
      <c r="A816" s="28">
        <f>FRED!A829</f>
        <v>37196</v>
      </c>
      <c r="B816">
        <f>(FRED!B829/100+1)*(FRED!D829/FRED!D832)^4-1</f>
        <v>9.5637348014376844E-3</v>
      </c>
      <c r="C816">
        <f>(FRED!C829/100+1)*(FRED!D829/FRED!D949)^(1/10)-1</f>
        <v>2.1361715143956905E-2</v>
      </c>
    </row>
    <row r="817" spans="1:5" x14ac:dyDescent="0.25">
      <c r="A817" s="28">
        <f>FRED!A830</f>
        <v>37226</v>
      </c>
      <c r="B817">
        <f>(FRED!B830/100+1)*(FRED!D830/FRED!D833)^4-1</f>
        <v>-3.0038743310973448E-2</v>
      </c>
      <c r="C817">
        <f>(FRED!C830/100+1)*(FRED!D830/FRED!D950)^(1/10)-1</f>
        <v>2.5503812331426623E-2</v>
      </c>
    </row>
    <row r="818" spans="1:5" x14ac:dyDescent="0.25">
      <c r="A818" s="28">
        <f>FRED!A831</f>
        <v>37257</v>
      </c>
      <c r="B818">
        <f>(FRED!B831/100+1)*(FRED!D831/FRED!D834)^4-1</f>
        <v>-4.3196229361355476E-2</v>
      </c>
      <c r="C818">
        <f>(FRED!C831/100+1)*(FRED!D831/FRED!D951)^(1/10)-1</f>
        <v>2.4797654472784147E-2</v>
      </c>
    </row>
    <row r="819" spans="1:5" x14ac:dyDescent="0.25">
      <c r="A819" s="28">
        <f>FRED!A832</f>
        <v>37288</v>
      </c>
      <c r="B819">
        <f>(FRED!B832/100+1)*(FRED!D832/FRED!D835)^4-1</f>
        <v>-2.7213978299222341E-2</v>
      </c>
      <c r="C819">
        <f>(FRED!C832/100+1)*(FRED!D832/FRED!D952)^(1/10)-1</f>
        <v>2.348343315768564E-2</v>
      </c>
    </row>
    <row r="820" spans="1:5" x14ac:dyDescent="0.25">
      <c r="A820" s="28">
        <f>FRED!A833</f>
        <v>37316</v>
      </c>
      <c r="B820">
        <f>(FRED!B833/100+1)*(FRED!D833/FRED!D836)^4-1</f>
        <v>-6.7684217409164082E-3</v>
      </c>
      <c r="C820">
        <f>(FRED!C833/100+1)*(FRED!D833/FRED!D953)^(1/10)-1</f>
        <v>2.68920719419381E-2</v>
      </c>
    </row>
    <row r="821" spans="1:5" x14ac:dyDescent="0.25">
      <c r="A821" s="28">
        <f>FRED!A834</f>
        <v>37347</v>
      </c>
      <c r="B821">
        <f>(FRED!B834/100+1)*(FRED!D834/FRED!D837)^4-1</f>
        <v>1.0439347696369561E-2</v>
      </c>
      <c r="C821">
        <f>(FRED!C834/100+1)*(FRED!D834/FRED!D954)^(1/10)-1</f>
        <v>2.6472121636527124E-2</v>
      </c>
    </row>
    <row r="822" spans="1:5" x14ac:dyDescent="0.25">
      <c r="A822" s="28">
        <f>FRED!A835</f>
        <v>37377</v>
      </c>
      <c r="B822">
        <f>(FRED!B835/100+1)*(FRED!D835/FRED!D838)^4-1</f>
        <v>-2.8162702745585522E-3</v>
      </c>
      <c r="C822">
        <f>(FRED!C835/100+1)*(FRED!D835/FRED!D955)^(1/10)-1</f>
        <v>2.6104775939932656E-2</v>
      </c>
    </row>
    <row r="823" spans="1:5" x14ac:dyDescent="0.25">
      <c r="A823" s="28">
        <f>FRED!A836</f>
        <v>37408</v>
      </c>
      <c r="B823">
        <f>(FRED!B836/100+1)*(FRED!D836/FRED!D839)^4-1</f>
        <v>-7.4981914153651186E-3</v>
      </c>
      <c r="C823">
        <f>(FRED!C836/100+1)*(FRED!D836/FRED!D956)^(1/10)-1</f>
        <v>2.4067735975779714E-2</v>
      </c>
    </row>
    <row r="824" spans="1:5" x14ac:dyDescent="0.25">
      <c r="A824" s="28">
        <f>FRED!A837</f>
        <v>37438</v>
      </c>
      <c r="B824">
        <f>(FRED!B837/100+1)*(FRED!D837/FRED!D840)^4-1</f>
        <v>-9.8541479704914448E-3</v>
      </c>
      <c r="C824">
        <f>(FRED!C837/100+1)*(FRED!D837/FRED!D957)^(1/10)-1</f>
        <v>2.1615178527351508E-2</v>
      </c>
    </row>
    <row r="825" spans="1:5" x14ac:dyDescent="0.25">
      <c r="A825" s="28">
        <f>FRED!A838</f>
        <v>37469</v>
      </c>
      <c r="B825">
        <f>(FRED!B838/100+1)*(FRED!D838/FRED!D841)^4-1</f>
        <v>2.8144526833802086E-3</v>
      </c>
      <c r="C825">
        <f>(FRED!C838/100+1)*(FRED!D838/FRED!D958)^(1/10)-1</f>
        <v>1.7581603611409813E-2</v>
      </c>
    </row>
    <row r="826" spans="1:5" x14ac:dyDescent="0.25">
      <c r="A826" s="28">
        <f>FRED!A839</f>
        <v>37500</v>
      </c>
      <c r="B826">
        <f>(FRED!B839/100+1)*(FRED!D839/FRED!D842)^4-1</f>
        <v>1.8549072446109482E-2</v>
      </c>
      <c r="C826">
        <f>(FRED!C839/100+1)*(FRED!D839/FRED!D959)^(1/10)-1</f>
        <v>1.349203490770523E-2</v>
      </c>
    </row>
    <row r="827" spans="1:5" x14ac:dyDescent="0.25">
      <c r="A827" s="28">
        <f>FRED!A840</f>
        <v>37530</v>
      </c>
      <c r="B827">
        <f>(FRED!B840/100+1)*(FRED!D840/FRED!D843)^4-1</f>
        <v>6.8846397371309376E-3</v>
      </c>
      <c r="C827">
        <f>(FRED!C840/100+1)*(FRED!D840/FRED!D960)^(1/10)-1</f>
        <v>1.4382475632186198E-2</v>
      </c>
    </row>
    <row r="828" spans="1:5" x14ac:dyDescent="0.25">
      <c r="A828" s="28">
        <f>FRED!A841</f>
        <v>37561</v>
      </c>
      <c r="B828">
        <f>(FRED!B841/100+1)*(FRED!D841/FRED!D844)^4-1</f>
        <v>-2.6923294666589603E-2</v>
      </c>
      <c r="C828">
        <f>(FRED!C841/100+1)*(FRED!D841/FRED!D961)^(1/10)-1</f>
        <v>1.5938389348693516E-2</v>
      </c>
    </row>
    <row r="829" spans="1:5" x14ac:dyDescent="0.25">
      <c r="A829" s="28">
        <f>FRED!A842</f>
        <v>37591</v>
      </c>
      <c r="B829">
        <f>(FRED!B842/100+1)*(FRED!D842/FRED!D845)^4-1</f>
        <v>-5.8688509948870538E-2</v>
      </c>
      <c r="C829">
        <f>(FRED!C842/100+1)*(FRED!D842/FRED!D962)^(1/10)-1</f>
        <v>1.5792677089828455E-2</v>
      </c>
    </row>
    <row r="830" spans="1:5" x14ac:dyDescent="0.25">
      <c r="A830" s="28">
        <f>FRED!A843</f>
        <v>37622</v>
      </c>
      <c r="B830">
        <f>(FRED!B843/100+1)*(FRED!D843/FRED!D846)^4-1</f>
        <v>-3.3750168869209451E-2</v>
      </c>
      <c r="C830">
        <f>(FRED!C843/100+1)*(FRED!D843/FRED!D963)^(1/10)-1</f>
        <v>1.613627430108866E-2</v>
      </c>
      <c r="E830" s="29"/>
    </row>
    <row r="831" spans="1:5" x14ac:dyDescent="0.25">
      <c r="A831" s="28">
        <f>FRED!A844</f>
        <v>37653</v>
      </c>
      <c r="B831">
        <f>(FRED!B844/100+1)*(FRED!D844/FRED!D847)^4-1</f>
        <v>2.9074394004313664E-3</v>
      </c>
      <c r="C831">
        <f>(FRED!C844/100+1)*(FRED!D844/FRED!D964)^(1/10)-1</f>
        <v>1.4622572899372743E-2</v>
      </c>
    </row>
    <row r="832" spans="1:5" x14ac:dyDescent="0.25">
      <c r="A832" s="28">
        <f>FRED!A845</f>
        <v>37681</v>
      </c>
      <c r="B832">
        <f>(FRED!B845/100+1)*(FRED!D845/FRED!D848)^4-1</f>
        <v>2.235537698173462E-2</v>
      </c>
      <c r="C832">
        <f>(FRED!C845/100+1)*(FRED!D845/FRED!D965)^(1/10)-1</f>
        <v>1.4086247871381685E-2</v>
      </c>
    </row>
    <row r="833" spans="1:3" x14ac:dyDescent="0.25">
      <c r="A833" s="28">
        <f>FRED!A846</f>
        <v>37712</v>
      </c>
      <c r="B833">
        <f>(FRED!B846/100+1)*(FRED!D846/FRED!D849)^4-1</f>
        <v>9.1021198013276905E-3</v>
      </c>
      <c r="C833">
        <f>(FRED!C846/100+1)*(FRED!D846/FRED!D966)^(1/10)-1</f>
        <v>1.5436419293047843E-2</v>
      </c>
    </row>
    <row r="834" spans="1:3" x14ac:dyDescent="0.25">
      <c r="A834" s="28">
        <f>FRED!A847</f>
        <v>37742</v>
      </c>
      <c r="B834">
        <f>(FRED!B847/100+1)*(FRED!D847/FRED!D850)^4-1</f>
        <v>-1.3175886133370174E-2</v>
      </c>
      <c r="C834">
        <f>(FRED!C847/100+1)*(FRED!D847/FRED!D967)^(1/10)-1</f>
        <v>1.1281922179233295E-2</v>
      </c>
    </row>
    <row r="835" spans="1:3" x14ac:dyDescent="0.25">
      <c r="A835" s="28">
        <f>FRED!A848</f>
        <v>37773</v>
      </c>
      <c r="B835">
        <f>(FRED!B848/100+1)*(FRED!D848/FRED!D851)^4-1</f>
        <v>-2.3100386711640386E-2</v>
      </c>
      <c r="C835">
        <f>(FRED!C848/100+1)*(FRED!D848/FRED!D968)^(1/10)-1</f>
        <v>8.8065945808348811E-3</v>
      </c>
    </row>
    <row r="836" spans="1:3" x14ac:dyDescent="0.25">
      <c r="A836" s="28">
        <f>FRED!A849</f>
        <v>37803</v>
      </c>
      <c r="B836">
        <f>(FRED!B849/100+1)*(FRED!D849/FRED!D852)^4-1</f>
        <v>-1.4784650232873675E-2</v>
      </c>
      <c r="C836">
        <f>(FRED!C849/100+1)*(FRED!D849/FRED!D969)^(1/10)-1</f>
        <v>1.5222994498265807E-2</v>
      </c>
    </row>
    <row r="837" spans="1:3" x14ac:dyDescent="0.25">
      <c r="A837" s="28">
        <f>FRED!A850</f>
        <v>37834</v>
      </c>
      <c r="B837">
        <f>(FRED!B850/100+1)*(FRED!D850/FRED!D853)^4-1</f>
        <v>1.1690397893351134E-2</v>
      </c>
      <c r="C837">
        <f>(FRED!C850/100+1)*(FRED!D850/FRED!D970)^(1/10)-1</f>
        <v>2.007678166774407E-2</v>
      </c>
    </row>
    <row r="838" spans="1:3" x14ac:dyDescent="0.25">
      <c r="A838" s="28">
        <f>FRED!A851</f>
        <v>37865</v>
      </c>
      <c r="B838">
        <f>(FRED!B851/100+1)*(FRED!D851/FRED!D854)^4-1</f>
        <v>2.9261881114416299E-2</v>
      </c>
      <c r="C838">
        <f>(FRED!C851/100+1)*(FRED!D851/FRED!D971)^(1/10)-1</f>
        <v>1.8530974955006219E-2</v>
      </c>
    </row>
    <row r="839" spans="1:3" x14ac:dyDescent="0.25">
      <c r="A839" s="28">
        <f>FRED!A852</f>
        <v>37895</v>
      </c>
      <c r="B839">
        <f>(FRED!B852/100+1)*(FRED!D852/FRED!D855)^4-1</f>
        <v>4.8476613243775279E-3</v>
      </c>
      <c r="C839">
        <f>(FRED!C852/100+1)*(FRED!D852/FRED!D972)^(1/10)-1</f>
        <v>1.887896672813083E-2</v>
      </c>
    </row>
    <row r="840" spans="1:3" x14ac:dyDescent="0.25">
      <c r="A840" s="28">
        <f>FRED!A853</f>
        <v>37926</v>
      </c>
      <c r="B840">
        <f>(FRED!B853/100+1)*(FRED!D853/FRED!D856)^4-1</f>
        <v>-2.7057782215395898E-2</v>
      </c>
      <c r="C840">
        <f>(FRED!C853/100+1)*(FRED!D853/FRED!D973)^(1/10)-1</f>
        <v>1.8909224818089099E-2</v>
      </c>
    </row>
    <row r="841" spans="1:3" x14ac:dyDescent="0.25">
      <c r="A841" s="28">
        <f>FRED!A854</f>
        <v>37956</v>
      </c>
      <c r="B841">
        <f>(FRED!B854/100+1)*(FRED!D854/FRED!D857)^4-1</f>
        <v>-5.6125700623199104E-2</v>
      </c>
      <c r="C841">
        <f>(FRED!C854/100+1)*(FRED!D854/FRED!D974)^(1/10)-1</f>
        <v>1.8514421458923014E-2</v>
      </c>
    </row>
    <row r="842" spans="1:3" x14ac:dyDescent="0.25">
      <c r="A842" s="28">
        <f>FRED!A855</f>
        <v>37987</v>
      </c>
      <c r="B842">
        <f>(FRED!B855/100+1)*(FRED!D855/FRED!D858)^4-1</f>
        <v>-4.9969373800935357E-2</v>
      </c>
      <c r="C842">
        <f>(FRED!C855/100+1)*(FRED!D855/FRED!D975)^(1/10)-1</f>
        <v>1.7460082172447988E-2</v>
      </c>
    </row>
    <row r="843" spans="1:3" x14ac:dyDescent="0.25">
      <c r="A843" s="28">
        <f>FRED!A856</f>
        <v>38018</v>
      </c>
      <c r="B843">
        <f>(FRED!B856/100+1)*(FRED!D856/FRED!D859)^4-1</f>
        <v>-5.1203957706410619E-2</v>
      </c>
      <c r="C843">
        <f>(FRED!C856/100+1)*(FRED!D856/FRED!D976)^(1/10)-1</f>
        <v>1.6948491433385948E-2</v>
      </c>
    </row>
    <row r="844" spans="1:3" x14ac:dyDescent="0.25">
      <c r="A844" s="28">
        <f>FRED!A857</f>
        <v>38047</v>
      </c>
      <c r="B844">
        <f>(FRED!B857/100+1)*(FRED!D857/FRED!D860)^4-1</f>
        <v>-3.867038161405989E-2</v>
      </c>
      <c r="C844">
        <f>(FRED!C857/100+1)*(FRED!D857/FRED!D977)^(1/10)-1</f>
        <v>1.4506250338106819E-2</v>
      </c>
    </row>
    <row r="845" spans="1:3" x14ac:dyDescent="0.25">
      <c r="A845" s="28">
        <f>FRED!A858</f>
        <v>38078</v>
      </c>
      <c r="B845">
        <f>(FRED!B858/100+1)*(FRED!D858/FRED!D861)^4-1</f>
        <v>-2.0115701227114369E-2</v>
      </c>
      <c r="C845">
        <f>(FRED!C858/100+1)*(FRED!D858/FRED!D978)^(1/10)-1</f>
        <v>1.9577427378132617E-2</v>
      </c>
    </row>
    <row r="846" spans="1:3" x14ac:dyDescent="0.25">
      <c r="A846" s="28">
        <f>FRED!A859</f>
        <v>38108</v>
      </c>
      <c r="B846">
        <f>(FRED!B859/100+1)*(FRED!D859/FRED!D862)^4-1</f>
        <v>1.697574871164953E-3</v>
      </c>
      <c r="C846">
        <f>(FRED!C859/100+1)*(FRED!D859/FRED!D979)^(1/10)-1</f>
        <v>2.3432825119672929E-2</v>
      </c>
    </row>
    <row r="847" spans="1:3" x14ac:dyDescent="0.25">
      <c r="A847" s="28">
        <f>FRED!A860</f>
        <v>38139</v>
      </c>
      <c r="B847">
        <f>(FRED!B860/100+1)*(FRED!D860/FRED!D863)^4-1</f>
        <v>8.4404896009706576E-3</v>
      </c>
      <c r="C847">
        <f>(FRED!C860/100+1)*(FRED!D860/FRED!D980)^(1/10)-1</f>
        <v>2.3664391504605309E-2</v>
      </c>
    </row>
    <row r="848" spans="1:3" x14ac:dyDescent="0.25">
      <c r="A848" s="28">
        <f>FRED!A861</f>
        <v>38169</v>
      </c>
      <c r="B848">
        <f>(FRED!B861/100+1)*(FRED!D861/FRED!D864)^4-1</f>
        <v>-1.8174680120279785E-2</v>
      </c>
      <c r="C848">
        <f>(FRED!C861/100+1)*(FRED!D861/FRED!D981)^(1/10)-1</f>
        <v>2.1294509134845319E-2</v>
      </c>
    </row>
    <row r="849" spans="1:3" x14ac:dyDescent="0.25">
      <c r="A849" s="28">
        <f>FRED!A862</f>
        <v>38200</v>
      </c>
      <c r="B849">
        <f>(FRED!B862/100+1)*(FRED!D862/FRED!D865)^4-1</f>
        <v>-1.6704963840818432E-2</v>
      </c>
      <c r="C849">
        <f>(FRED!C862/100+1)*(FRED!D862/FRED!D982)^(1/10)-1</f>
        <v>1.9368626873080386E-2</v>
      </c>
    </row>
    <row r="850" spans="1:3" x14ac:dyDescent="0.25">
      <c r="A850" s="28">
        <f>FRED!A863</f>
        <v>38231</v>
      </c>
      <c r="B850">
        <f>(FRED!B863/100+1)*(FRED!D863/FRED!D866)^4-1</f>
        <v>7.9804031601424796E-3</v>
      </c>
      <c r="C850">
        <f>(FRED!C863/100+1)*(FRED!D863/FRED!D983)^(1/10)-1</f>
        <v>1.8040399600401935E-2</v>
      </c>
    </row>
    <row r="851" spans="1:3" x14ac:dyDescent="0.25">
      <c r="A851" s="28">
        <f>FRED!A864</f>
        <v>38261</v>
      </c>
      <c r="B851">
        <f>(FRED!B864/100+1)*(FRED!D864/FRED!D867)^4-1</f>
        <v>2.1875624367403645E-2</v>
      </c>
      <c r="C851">
        <f>(FRED!C864/100+1)*(FRED!D864/FRED!D984)^(1/10)-1</f>
        <v>1.8537948163308338E-2</v>
      </c>
    </row>
    <row r="852" spans="1:3" x14ac:dyDescent="0.25">
      <c r="A852" s="28">
        <f>FRED!A865</f>
        <v>38292</v>
      </c>
      <c r="B852">
        <f>(FRED!B865/100+1)*(FRED!D865/FRED!D868)^4-1</f>
        <v>3.7768431810909497E-3</v>
      </c>
      <c r="C852">
        <f>(FRED!C865/100+1)*(FRED!D865/FRED!D985)^(1/10)-1</f>
        <v>2.0024012971186611E-2</v>
      </c>
    </row>
    <row r="853" spans="1:3" x14ac:dyDescent="0.25">
      <c r="A853" s="28">
        <f>FRED!A866</f>
        <v>38322</v>
      </c>
      <c r="B853">
        <f>(FRED!B866/100+1)*(FRED!D866/FRED!D869)^4-1</f>
        <v>-4.007757781803678E-2</v>
      </c>
      <c r="C853">
        <f>(FRED!C866/100+1)*(FRED!D866/FRED!D986)^(1/10)-1</f>
        <v>2.0621206398445446E-2</v>
      </c>
    </row>
    <row r="854" spans="1:3" x14ac:dyDescent="0.25">
      <c r="A854" s="28">
        <f>FRED!A867</f>
        <v>38353</v>
      </c>
      <c r="B854">
        <f>(FRED!B867/100+1)*(FRED!D867/FRED!D870)^4-1</f>
        <v>-5.6299027532411339E-2</v>
      </c>
      <c r="C854">
        <f>(FRED!C867/100+1)*(FRED!D867/FRED!D987)^(1/10)-1</f>
        <v>2.121918747201712E-2</v>
      </c>
    </row>
    <row r="855" spans="1:3" x14ac:dyDescent="0.25">
      <c r="A855" s="28">
        <f>FRED!A868</f>
        <v>38384</v>
      </c>
      <c r="B855">
        <f>(FRED!B868/100+1)*(FRED!D868/FRED!D871)^4-1</f>
        <v>-2.8366047900360125E-2</v>
      </c>
    </row>
    <row r="856" spans="1:3" x14ac:dyDescent="0.25">
      <c r="A856" s="28">
        <f>FRED!A869</f>
        <v>38412</v>
      </c>
      <c r="B856">
        <f>(FRED!B869/100+1)*(FRED!D869/FRED!D872)^4-1</f>
        <v>2.2788242562172822E-3</v>
      </c>
    </row>
    <row r="857" spans="1:3" x14ac:dyDescent="0.25">
      <c r="A857" s="28">
        <f>FRED!A870</f>
        <v>38443</v>
      </c>
      <c r="B857">
        <f>(FRED!B870/100+1)*(FRED!D870/FRED!D873)^4-1</f>
        <v>1.1071152751460644E-2</v>
      </c>
    </row>
    <row r="858" spans="1:3" x14ac:dyDescent="0.25">
      <c r="A858" s="28">
        <f>FRED!A871</f>
        <v>38473</v>
      </c>
      <c r="B858">
        <f>(FRED!B871/100+1)*(FRED!D871/FRED!D874)^4-1</f>
        <v>-1.2854485357173928E-2</v>
      </c>
    </row>
    <row r="859" spans="1:3" x14ac:dyDescent="0.25">
      <c r="A859" s="28">
        <f>FRED!A872</f>
        <v>38504</v>
      </c>
      <c r="B859">
        <f>(FRED!B872/100+1)*(FRED!D872/FRED!D875)^4-1</f>
        <v>-5.6539732591858183E-2</v>
      </c>
    </row>
    <row r="860" spans="1:3" x14ac:dyDescent="0.25">
      <c r="A860" s="28">
        <f>FRED!A873</f>
        <v>38534</v>
      </c>
      <c r="B860">
        <f>(FRED!B873/100+1)*(FRED!D873/FRED!D876)^4-1</f>
        <v>-4.4337035261448277E-2</v>
      </c>
    </row>
    <row r="861" spans="1:3" x14ac:dyDescent="0.25">
      <c r="A861" s="28">
        <f>FRED!A874</f>
        <v>38565</v>
      </c>
      <c r="B861">
        <f>(FRED!B874/100+1)*(FRED!D874/FRED!D877)^4-1</f>
        <v>9.500840036743563E-3</v>
      </c>
    </row>
    <row r="862" spans="1:3" x14ac:dyDescent="0.25">
      <c r="A862" s="28">
        <f>FRED!A875</f>
        <v>38596</v>
      </c>
      <c r="B862">
        <f>(FRED!B875/100+1)*(FRED!D875/FRED!D878)^4-1</f>
        <v>7.6885866905137323E-2</v>
      </c>
    </row>
    <row r="863" spans="1:3" x14ac:dyDescent="0.25">
      <c r="A863" s="28">
        <f>FRED!A876</f>
        <v>38626</v>
      </c>
      <c r="B863">
        <f>(FRED!B876/100+1)*(FRED!D876/FRED!D879)^4-1</f>
        <v>5.6056402285070472E-2</v>
      </c>
    </row>
    <row r="864" spans="1:3" x14ac:dyDescent="0.25">
      <c r="A864" s="28">
        <f>FRED!A877</f>
        <v>38657</v>
      </c>
      <c r="B864">
        <f>(FRED!B877/100+1)*(FRED!D877/FRED!D880)^4-1</f>
        <v>1.5987193069655792E-2</v>
      </c>
    </row>
    <row r="865" spans="1:2" x14ac:dyDescent="0.25">
      <c r="A865" s="28">
        <f>FRED!A878</f>
        <v>38687</v>
      </c>
      <c r="B865">
        <f>(FRED!B878/100+1)*(FRED!D878/FRED!D881)^4-1</f>
        <v>-2.2105086657759121E-2</v>
      </c>
    </row>
    <row r="866" spans="1:2" x14ac:dyDescent="0.25">
      <c r="A866" s="28">
        <f>FRED!A879</f>
        <v>38718</v>
      </c>
      <c r="B866">
        <f>(FRED!B879/100+1)*(FRED!D879/FRED!D882)^4-1</f>
        <v>-2.2256229488358814E-2</v>
      </c>
    </row>
    <row r="867" spans="1:2" x14ac:dyDescent="0.25">
      <c r="A867" s="28">
        <f>FRED!A880</f>
        <v>38749</v>
      </c>
      <c r="B867">
        <f>(FRED!B880/100+1)*(FRED!D880/FRED!D883)^4-1</f>
        <v>-3.190798891780422E-2</v>
      </c>
    </row>
    <row r="868" spans="1:2" x14ac:dyDescent="0.25">
      <c r="A868" s="28">
        <f>FRED!A881</f>
        <v>38777</v>
      </c>
      <c r="B868">
        <f>(FRED!B881/100+1)*(FRED!D881/FRED!D884)^4-1</f>
        <v>-1.7321181120610984E-2</v>
      </c>
    </row>
    <row r="869" spans="1:2" x14ac:dyDescent="0.25">
      <c r="A869" s="28">
        <f>FRED!A882</f>
        <v>38808</v>
      </c>
      <c r="B869">
        <f>(FRED!B882/100+1)*(FRED!D882/FRED!D885)^4-1</f>
        <v>5.4818422703222236E-3</v>
      </c>
    </row>
    <row r="870" spans="1:2" x14ac:dyDescent="0.25">
      <c r="A870" s="28">
        <f>FRED!A883</f>
        <v>38838</v>
      </c>
      <c r="B870">
        <f>(FRED!B883/100+1)*(FRED!D883/FRED!D886)^4-1</f>
        <v>1.8734093265265317E-2</v>
      </c>
    </row>
    <row r="871" spans="1:2" x14ac:dyDescent="0.25">
      <c r="A871" s="28">
        <f>FRED!A884</f>
        <v>38869</v>
      </c>
      <c r="B871">
        <f>(FRED!B884/100+1)*(FRED!D884/FRED!D887)^4-1</f>
        <v>4.7900000000000054E-2</v>
      </c>
    </row>
    <row r="872" spans="1:2" x14ac:dyDescent="0.25">
      <c r="A872" s="28">
        <f>FRED!A885</f>
        <v>38899</v>
      </c>
      <c r="B872">
        <f>(FRED!B885/100+1)*(FRED!D885/FRED!D888)^4-1</f>
        <v>8.5314110794721509E-2</v>
      </c>
    </row>
    <row r="873" spans="1:2" x14ac:dyDescent="0.25">
      <c r="A873" s="28">
        <f>FRED!A886</f>
        <v>38930</v>
      </c>
      <c r="B873">
        <f>(FRED!B886/100+1)*(FRED!D886/FRED!D889)^4-1</f>
        <v>0.1005062750666843</v>
      </c>
    </row>
    <row r="874" spans="1:2" x14ac:dyDescent="0.25">
      <c r="A874" s="28">
        <f>FRED!A887</f>
        <v>38961</v>
      </c>
      <c r="B874">
        <f>(FRED!B887/100+1)*(FRED!D887/FRED!D890)^4-1</f>
        <v>7.114005887644792E-2</v>
      </c>
    </row>
    <row r="875" spans="1:2" x14ac:dyDescent="0.25">
      <c r="A875" s="28">
        <f>FRED!A888</f>
        <v>38991</v>
      </c>
      <c r="B875">
        <f>(FRED!B888/100+1)*(FRED!D888/FRED!D891)^4-1</f>
        <v>3.6486323582250346E-2</v>
      </c>
    </row>
    <row r="876" spans="1:2" x14ac:dyDescent="0.25">
      <c r="A876" s="28">
        <f>FRED!A889</f>
        <v>39022</v>
      </c>
      <c r="B876">
        <f>(FRED!B889/100+1)*(FRED!D889/FRED!D892)^4-1</f>
        <v>8.7699671457044381E-3</v>
      </c>
    </row>
    <row r="877" spans="1:2" x14ac:dyDescent="0.25">
      <c r="A877" s="28">
        <f>FRED!A890</f>
        <v>39052</v>
      </c>
      <c r="B877">
        <f>(FRED!B890/100+1)*(FRED!D890/FRED!D893)^4-1</f>
        <v>-2.2183560522928136E-2</v>
      </c>
    </row>
    <row r="878" spans="1:2" x14ac:dyDescent="0.25">
      <c r="A878" s="28">
        <f>FRED!A891</f>
        <v>39083</v>
      </c>
      <c r="B878">
        <f>(FRED!B891/100+1)*(FRED!D891/FRED!D894)^4-1</f>
        <v>-3.4301225469051344E-2</v>
      </c>
    </row>
    <row r="879" spans="1:2" x14ac:dyDescent="0.25">
      <c r="A879" s="28">
        <f>FRED!A892</f>
        <v>39114</v>
      </c>
      <c r="B879">
        <f>(FRED!B892/100+1)*(FRED!D892/FRED!D895)^4-1</f>
        <v>-3.6758604414896978E-2</v>
      </c>
    </row>
    <row r="880" spans="1:2" x14ac:dyDescent="0.25">
      <c r="A880" s="28">
        <f>FRED!A893</f>
        <v>39142</v>
      </c>
      <c r="B880">
        <f>(FRED!B893/100+1)*(FRED!D893/FRED!D896)^4-1</f>
        <v>-9.7471224975308468E-3</v>
      </c>
    </row>
    <row r="881" spans="1:2" x14ac:dyDescent="0.25">
      <c r="A881" s="28">
        <f>FRED!A894</f>
        <v>39173</v>
      </c>
      <c r="B881">
        <f>(FRED!B894/100+1)*(FRED!D894/FRED!D897)^4-1</f>
        <v>1.6592191941607659E-2</v>
      </c>
    </row>
    <row r="882" spans="1:2" x14ac:dyDescent="0.25">
      <c r="A882" s="28">
        <f>FRED!A895</f>
        <v>39203</v>
      </c>
      <c r="B882">
        <f>(FRED!B895/100+1)*(FRED!D895/FRED!D898)^4-1</f>
        <v>4.7944898450611007E-2</v>
      </c>
    </row>
    <row r="883" spans="1:2" x14ac:dyDescent="0.25">
      <c r="A883" s="28">
        <f>FRED!A896</f>
        <v>39234</v>
      </c>
      <c r="B883">
        <f>(FRED!B896/100+1)*(FRED!D896/FRED!D899)^4-1</f>
        <v>4.3333084883950601E-2</v>
      </c>
    </row>
    <row r="884" spans="1:2" x14ac:dyDescent="0.25">
      <c r="A884" s="28">
        <f>FRED!A897</f>
        <v>39264</v>
      </c>
      <c r="B884">
        <f>(FRED!B897/100+1)*(FRED!D897/FRED!D900)^4-1</f>
        <v>3.5475412950032092E-2</v>
      </c>
    </row>
    <row r="885" spans="1:2" x14ac:dyDescent="0.25">
      <c r="A885" s="28">
        <f>FRED!A898</f>
        <v>39295</v>
      </c>
      <c r="B885">
        <f>(FRED!B898/100+1)*(FRED!D898/FRED!D901)^4-1</f>
        <v>-2.100133308259311E-3</v>
      </c>
    </row>
    <row r="886" spans="1:2" x14ac:dyDescent="0.25">
      <c r="A886" s="28">
        <f>FRED!A899</f>
        <v>39326</v>
      </c>
      <c r="B886">
        <f>(FRED!B899/100+1)*(FRED!D899/FRED!D902)^4-1</f>
        <v>8.6481778161033862E-3</v>
      </c>
    </row>
    <row r="887" spans="1:2" x14ac:dyDescent="0.25">
      <c r="A887" s="28">
        <f>FRED!A900</f>
        <v>39356</v>
      </c>
      <c r="B887">
        <f>(FRED!B900/100+1)*(FRED!D900/FRED!D903)^4-1</f>
        <v>-2.5748614789008473E-3</v>
      </c>
    </row>
    <row r="888" spans="1:2" x14ac:dyDescent="0.25">
      <c r="A888" s="28">
        <f>FRED!A901</f>
        <v>39387</v>
      </c>
      <c r="B888">
        <f>(FRED!B901/100+1)*(FRED!D901/FRED!D904)^4-1</f>
        <v>3.4342991153524238E-3</v>
      </c>
    </row>
    <row r="889" spans="1:2" x14ac:dyDescent="0.25">
      <c r="A889" s="28">
        <f>FRED!A902</f>
        <v>39417</v>
      </c>
      <c r="B889">
        <f>(FRED!B902/100+1)*(FRED!D902/FRED!D905)^4-1</f>
        <v>-3.574288758878752E-2</v>
      </c>
    </row>
    <row r="890" spans="1:2" x14ac:dyDescent="0.25">
      <c r="A890" s="28">
        <f>FRED!A903</f>
        <v>39448</v>
      </c>
      <c r="B890">
        <f>(FRED!B903/100+1)*(FRED!D903/FRED!D906)^4-1</f>
        <v>-4.2261240155715307E-2</v>
      </c>
    </row>
    <row r="891" spans="1:2" x14ac:dyDescent="0.25">
      <c r="A891" s="28">
        <f>FRED!A904</f>
        <v>39479</v>
      </c>
      <c r="B891">
        <f>(FRED!B904/100+1)*(FRED!D904/FRED!D907)^4-1</f>
        <v>-6.8792726880487876E-2</v>
      </c>
    </row>
    <row r="892" spans="1:2" x14ac:dyDescent="0.25">
      <c r="A892" s="28">
        <f>FRED!A905</f>
        <v>39508</v>
      </c>
      <c r="B892">
        <f>(FRED!B905/100+1)*(FRED!D905/FRED!D908)^4-1</f>
        <v>-8.1775466895863458E-2</v>
      </c>
    </row>
    <row r="893" spans="1:2" x14ac:dyDescent="0.25">
      <c r="A893" s="28">
        <f>FRED!A906</f>
        <v>39539</v>
      </c>
      <c r="B893">
        <f>(FRED!B906/100+1)*(FRED!D906/FRED!D909)^4-1</f>
        <v>-7.8525661392517598E-2</v>
      </c>
    </row>
    <row r="894" spans="1:2" x14ac:dyDescent="0.25">
      <c r="A894" s="28">
        <f>FRED!A907</f>
        <v>39569</v>
      </c>
      <c r="B894">
        <f>(FRED!B907/100+1)*(FRED!D907/FRED!D910)^4-1</f>
        <v>-2.7519332327162083E-2</v>
      </c>
    </row>
    <row r="895" spans="1:2" x14ac:dyDescent="0.25">
      <c r="A895" s="28">
        <f>FRED!A908</f>
        <v>39600</v>
      </c>
      <c r="B895">
        <f>(FRED!B908/100+1)*(FRED!D908/FRED!D911)^4-1</f>
        <v>1.9196067371535896E-2</v>
      </c>
    </row>
    <row r="896" spans="1:2" x14ac:dyDescent="0.25">
      <c r="A896" s="28">
        <f>FRED!A909</f>
        <v>39630</v>
      </c>
      <c r="B896">
        <f>(FRED!B909/100+1)*(FRED!D909/FRED!D912)^4-1</f>
        <v>8.1461617074353398E-2</v>
      </c>
    </row>
    <row r="897" spans="1:2" x14ac:dyDescent="0.25">
      <c r="A897" s="28">
        <f>FRED!A910</f>
        <v>39661</v>
      </c>
      <c r="B897">
        <f>(FRED!B910/100+1)*(FRED!D910/FRED!D913)^4-1</f>
        <v>0.15091261071088358</v>
      </c>
    </row>
    <row r="898" spans="1:2" x14ac:dyDescent="0.25">
      <c r="A898" s="28">
        <f>FRED!A911</f>
        <v>39692</v>
      </c>
      <c r="B898">
        <f>(FRED!B911/100+1)*(FRED!D911/FRED!D914)^4-1</f>
        <v>0.18623863676210473</v>
      </c>
    </row>
    <row r="899" spans="1:2" x14ac:dyDescent="0.25">
      <c r="A899" s="28">
        <f>FRED!A912</f>
        <v>39722</v>
      </c>
      <c r="B899">
        <f>(FRED!B912/100+1)*(FRED!D912/FRED!D915)^4-1</f>
        <v>0.11432164631391561</v>
      </c>
    </row>
    <row r="900" spans="1:2" x14ac:dyDescent="0.25">
      <c r="A900" s="28">
        <f>FRED!A913</f>
        <v>39753</v>
      </c>
      <c r="B900">
        <f>(FRED!B913/100+1)*(FRED!D913/FRED!D916)^4-1</f>
        <v>6.2888777605318857E-3</v>
      </c>
    </row>
    <row r="901" spans="1:2" x14ac:dyDescent="0.25">
      <c r="A901" s="28">
        <f>FRED!A914</f>
        <v>39783</v>
      </c>
      <c r="B901">
        <f>(FRED!B914/100+1)*(FRED!D914/FRED!D917)^4-1</f>
        <v>-4.5559103406546231E-2</v>
      </c>
    </row>
    <row r="902" spans="1:2" x14ac:dyDescent="0.25">
      <c r="A902" s="28">
        <f>FRED!A915</f>
        <v>39814</v>
      </c>
      <c r="B902">
        <f>(FRED!B915/100+1)*(FRED!D915/FRED!D918)^4-1</f>
        <v>-3.7509897429067407E-2</v>
      </c>
    </row>
    <row r="903" spans="1:2" x14ac:dyDescent="0.25">
      <c r="A903" s="28">
        <f>FRED!A916</f>
        <v>39845</v>
      </c>
      <c r="B903">
        <f>(FRED!B916/100+1)*(FRED!D916/FRED!D919)^4-1</f>
        <v>-2.7836330834322132E-2</v>
      </c>
    </row>
    <row r="904" spans="1:2" x14ac:dyDescent="0.25">
      <c r="A904" s="28">
        <f>FRED!A917</f>
        <v>39873</v>
      </c>
      <c r="B904">
        <f>(FRED!B917/100+1)*(FRED!D917/FRED!D920)^4-1</f>
        <v>-5.2213929060033415E-2</v>
      </c>
    </row>
    <row r="905" spans="1:2" x14ac:dyDescent="0.25">
      <c r="A905" s="28">
        <f>FRED!A918</f>
        <v>39904</v>
      </c>
      <c r="B905">
        <f>(FRED!B918/100+1)*(FRED!D918/FRED!D921)^4-1</f>
        <v>-3.7099438102680238E-2</v>
      </c>
    </row>
    <row r="906" spans="1:2" x14ac:dyDescent="0.25">
      <c r="A906" s="28">
        <f>FRED!A919</f>
        <v>39934</v>
      </c>
      <c r="B906">
        <f>(FRED!B919/100+1)*(FRED!D919/FRED!D922)^4-1</f>
        <v>-3.4422033157781473E-2</v>
      </c>
    </row>
    <row r="907" spans="1:2" x14ac:dyDescent="0.25">
      <c r="A907" s="28">
        <f>FRED!A920</f>
        <v>39965</v>
      </c>
      <c r="B907">
        <f>(FRED!B920/100+1)*(FRED!D920/FRED!D923)^4-1</f>
        <v>-3.3112376898019047E-3</v>
      </c>
    </row>
    <row r="908" spans="1:2" x14ac:dyDescent="0.25">
      <c r="A908" s="28">
        <f>FRED!A921</f>
        <v>39995</v>
      </c>
      <c r="B908">
        <f>(FRED!B921/100+1)*(FRED!D921/FRED!D924)^4-1</f>
        <v>-1.3423750899816733E-2</v>
      </c>
    </row>
    <row r="909" spans="1:2" x14ac:dyDescent="0.25">
      <c r="A909" s="28">
        <f>FRED!A922</f>
        <v>40026</v>
      </c>
      <c r="B909">
        <f>(FRED!B922/100+1)*(FRED!D922/FRED!D925)^4-1</f>
        <v>-7.4552179010036745E-3</v>
      </c>
    </row>
    <row r="910" spans="1:2" x14ac:dyDescent="0.25">
      <c r="A910" s="28">
        <f>FRED!A923</f>
        <v>40057</v>
      </c>
      <c r="B910">
        <f>(FRED!B923/100+1)*(FRED!D923/FRED!D926)^4-1</f>
        <v>1.5709539185577714E-3</v>
      </c>
    </row>
    <row r="911" spans="1:2" x14ac:dyDescent="0.25">
      <c r="A911" s="28">
        <f>FRED!A924</f>
        <v>40087</v>
      </c>
      <c r="B911">
        <f>(FRED!B924/100+1)*(FRED!D924/FRED!D927)^4-1</f>
        <v>-8.6878828316193646E-3</v>
      </c>
    </row>
    <row r="912" spans="1:2" x14ac:dyDescent="0.25">
      <c r="A912" s="28">
        <f>FRED!A925</f>
        <v>40118</v>
      </c>
      <c r="B912">
        <f>(FRED!B925/100+1)*(FRED!D925/FRED!D928)^4-1</f>
        <v>-7.0673239747701677E-3</v>
      </c>
    </row>
    <row r="913" spans="1:2" x14ac:dyDescent="0.25">
      <c r="A913" s="28">
        <f>FRED!A926</f>
        <v>40148</v>
      </c>
      <c r="B913">
        <f>(FRED!B926/100+1)*(FRED!D926/FRED!D929)^4-1</f>
        <v>-3.0073440746913538E-2</v>
      </c>
    </row>
    <row r="914" spans="1:2" x14ac:dyDescent="0.25">
      <c r="A914" s="28">
        <f>FRED!A927</f>
        <v>40179</v>
      </c>
      <c r="B914">
        <f>(FRED!B927/100+1)*(FRED!D927/FRED!D930)^4-1</f>
        <v>-2.3450561225606292E-2</v>
      </c>
    </row>
    <row r="915" spans="1:2" x14ac:dyDescent="0.25">
      <c r="A915" s="28">
        <f>FRED!A928</f>
        <v>40210</v>
      </c>
      <c r="B915">
        <f>(FRED!B928/100+1)*(FRED!D928/FRED!D931)^4-1</f>
        <v>-2.5015015744019986E-2</v>
      </c>
    </row>
    <row r="916" spans="1:2" x14ac:dyDescent="0.25">
      <c r="A916" s="28">
        <f>FRED!A929</f>
        <v>40238</v>
      </c>
      <c r="B916">
        <f>(FRED!B929/100+1)*(FRED!D929/FRED!D932)^4-1</f>
        <v>-4.6245231696496747E-3</v>
      </c>
    </row>
    <row r="917" spans="1:2" x14ac:dyDescent="0.25">
      <c r="A917" s="28">
        <f>FRED!A930</f>
        <v>40269</v>
      </c>
      <c r="B917">
        <f>(FRED!B930/100+1)*(FRED!D930/FRED!D933)^4-1</f>
        <v>1.5632463970240984E-3</v>
      </c>
    </row>
    <row r="918" spans="1:2" x14ac:dyDescent="0.25">
      <c r="A918" s="28">
        <f>FRED!A931</f>
        <v>40299</v>
      </c>
      <c r="B918">
        <f>(FRED!B931/100+1)*(FRED!D931/FRED!D934)^4-1</f>
        <v>-8.5686685610553148E-4</v>
      </c>
    </row>
    <row r="919" spans="1:2" x14ac:dyDescent="0.25">
      <c r="A919" s="28">
        <f>FRED!A932</f>
        <v>40330</v>
      </c>
      <c r="B919">
        <f>(FRED!B932/100+1)*(FRED!D932/FRED!D935)^4-1</f>
        <v>-7.4619395452381054E-3</v>
      </c>
    </row>
    <row r="920" spans="1:2" x14ac:dyDescent="0.25">
      <c r="A920" s="28">
        <f>FRED!A933</f>
        <v>40360</v>
      </c>
      <c r="B920">
        <f>(FRED!B933/100+1)*(FRED!D933/FRED!D936)^4-1</f>
        <v>-1.1161337110203062E-2</v>
      </c>
    </row>
    <row r="921" spans="1:2" x14ac:dyDescent="0.25">
      <c r="A921" s="28">
        <f>FRED!A934</f>
        <v>40391</v>
      </c>
      <c r="B921">
        <f>(FRED!B934/100+1)*(FRED!D934/FRED!D937)^4-1</f>
        <v>-7.3602556507643691E-3</v>
      </c>
    </row>
    <row r="922" spans="1:2" x14ac:dyDescent="0.25">
      <c r="A922" s="28">
        <f>FRED!A935</f>
        <v>40422</v>
      </c>
      <c r="B922">
        <f>(FRED!B935/100+1)*(FRED!D935/FRED!D938)^4-1</f>
        <v>-1.1956858504137302E-2</v>
      </c>
    </row>
    <row r="923" spans="1:2" x14ac:dyDescent="0.25">
      <c r="A923" s="28">
        <f>FRED!A936</f>
        <v>40452</v>
      </c>
      <c r="B923">
        <f>(FRED!B936/100+1)*(FRED!D936/FRED!D939)^4-1</f>
        <v>-2.5916867255357134E-2</v>
      </c>
    </row>
    <row r="924" spans="1:2" x14ac:dyDescent="0.25">
      <c r="A924" s="28">
        <f>FRED!A937</f>
        <v>40483</v>
      </c>
      <c r="B924">
        <f>(FRED!B937/100+1)*(FRED!D937/FRED!D940)^4-1</f>
        <v>-4.3192935823974432E-2</v>
      </c>
    </row>
    <row r="925" spans="1:2" x14ac:dyDescent="0.25">
      <c r="A925" s="28">
        <f>FRED!A938</f>
        <v>40513</v>
      </c>
      <c r="B925">
        <f>(FRED!B938/100+1)*(FRED!D938/FRED!D941)^4-1</f>
        <v>-7.3277394749248215E-2</v>
      </c>
    </row>
    <row r="926" spans="1:2" x14ac:dyDescent="0.25">
      <c r="A926" s="28">
        <f>FRED!A939</f>
        <v>40544</v>
      </c>
      <c r="B926">
        <f>(FRED!B939/100+1)*(FRED!D939/FRED!D942)^4-1</f>
        <v>-7.934379333048891E-2</v>
      </c>
    </row>
    <row r="927" spans="1:2" x14ac:dyDescent="0.25">
      <c r="A927" s="28">
        <f>FRED!A940</f>
        <v>40575</v>
      </c>
      <c r="B927">
        <f>(FRED!B940/100+1)*(FRED!D940/FRED!D943)^4-1</f>
        <v>-7.8694840312622971E-2</v>
      </c>
    </row>
    <row r="928" spans="1:2" x14ac:dyDescent="0.25">
      <c r="A928" s="28">
        <f>FRED!A941</f>
        <v>40603</v>
      </c>
      <c r="B928">
        <f>(FRED!B941/100+1)*(FRED!D941/FRED!D944)^4-1</f>
        <v>-3.8405183271058019E-2</v>
      </c>
    </row>
    <row r="929" spans="1:2" x14ac:dyDescent="0.25">
      <c r="A929" s="28">
        <f>FRED!A942</f>
        <v>40634</v>
      </c>
      <c r="B929">
        <f>(FRED!B942/100+1)*(FRED!D942/FRED!D945)^4-1</f>
        <v>-1.7278248293379539E-2</v>
      </c>
    </row>
    <row r="930" spans="1:2" x14ac:dyDescent="0.25">
      <c r="A930" s="28">
        <f>FRED!A943</f>
        <v>40664</v>
      </c>
      <c r="B930">
        <f>(FRED!B943/100+1)*(FRED!D943/FRED!D946)^4-1</f>
        <v>-9.8231391938388146E-3</v>
      </c>
    </row>
    <row r="931" spans="1:2" x14ac:dyDescent="0.25">
      <c r="A931" s="28">
        <f>FRED!A944</f>
        <v>40695</v>
      </c>
      <c r="B931">
        <f>(FRED!B944/100+1)*(FRED!D944/FRED!D947)^4-1</f>
        <v>-2.002391434505213E-2</v>
      </c>
    </row>
    <row r="932" spans="1:2" x14ac:dyDescent="0.25">
      <c r="A932" s="28">
        <f>FRED!A945</f>
        <v>40725</v>
      </c>
      <c r="B932">
        <f>(FRED!B945/100+1)*(FRED!D945/FRED!D948)^4-1</f>
        <v>-8.3898520868747051E-3</v>
      </c>
    </row>
    <row r="933" spans="1:2" x14ac:dyDescent="0.25">
      <c r="A933" s="28">
        <f>FRED!A946</f>
        <v>40756</v>
      </c>
      <c r="B933">
        <f>(FRED!B946/100+1)*(FRED!D946/FRED!D949)^4-1</f>
        <v>5.7823126213363274E-3</v>
      </c>
    </row>
    <row r="934" spans="1:2" x14ac:dyDescent="0.25">
      <c r="A934" s="28">
        <f>FRED!A947</f>
        <v>40787</v>
      </c>
      <c r="B934">
        <f>(FRED!B947/100+1)*(FRED!D947/FRED!D950)^4-1</f>
        <v>2.1848425200924337E-2</v>
      </c>
    </row>
    <row r="935" spans="1:2" x14ac:dyDescent="0.25">
      <c r="A935" s="28">
        <f>FRED!A948</f>
        <v>40817</v>
      </c>
      <c r="B935">
        <f>(FRED!B948/100+1)*(FRED!D948/FRED!D951)^4-1</f>
        <v>-4.0998259598719056E-3</v>
      </c>
    </row>
    <row r="936" spans="1:2" x14ac:dyDescent="0.25">
      <c r="A936" s="28">
        <f>FRED!A949</f>
        <v>40848</v>
      </c>
      <c r="B936">
        <f>(FRED!B949/100+1)*(FRED!D949/FRED!D952)^4-1</f>
        <v>-2.4843338950223171E-2</v>
      </c>
    </row>
    <row r="937" spans="1:2" x14ac:dyDescent="0.25">
      <c r="A937" s="28">
        <f>FRED!A950</f>
        <v>40878</v>
      </c>
      <c r="B937">
        <f>(FRED!B950/100+1)*(FRED!D950/FRED!D953)^4-1</f>
        <v>-6.3212543429273849E-2</v>
      </c>
    </row>
    <row r="938" spans="1:2" x14ac:dyDescent="0.25">
      <c r="A938" s="28">
        <f>FRED!A951</f>
        <v>40909</v>
      </c>
      <c r="B938">
        <f>(FRED!B951/100+1)*(FRED!D951/FRED!D954)^4-1</f>
        <v>-5.7861174694569639E-2</v>
      </c>
    </row>
    <row r="939" spans="1:2" x14ac:dyDescent="0.25">
      <c r="A939" s="28">
        <f>FRED!A952</f>
        <v>40940</v>
      </c>
      <c r="B939">
        <f>(FRED!B952/100+1)*(FRED!D952/FRED!D955)^4-1</f>
        <v>-3.6066618490636082E-2</v>
      </c>
    </row>
    <row r="940" spans="1:2" x14ac:dyDescent="0.25">
      <c r="A940" s="28">
        <f>FRED!A953</f>
        <v>40969</v>
      </c>
      <c r="B940">
        <f>(FRED!B953/100+1)*(FRED!D953/FRED!D956)^4-1</f>
        <v>-6.9941046911403681E-4</v>
      </c>
    </row>
    <row r="941" spans="1:2" x14ac:dyDescent="0.25">
      <c r="A941" s="28">
        <f>FRED!A954</f>
        <v>41000</v>
      </c>
      <c r="B941">
        <f>(FRED!B954/100+1)*(FRED!D954/FRED!D957)^4-1</f>
        <v>1.8051705317589928E-2</v>
      </c>
    </row>
    <row r="942" spans="1:2" x14ac:dyDescent="0.25">
      <c r="A942" s="28">
        <f>FRED!A955</f>
        <v>41030</v>
      </c>
      <c r="B942">
        <f>(FRED!B955/100+1)*(FRED!D955/FRED!D958)^4-1</f>
        <v>-8.8654385331038421E-3</v>
      </c>
    </row>
    <row r="943" spans="1:2" x14ac:dyDescent="0.25">
      <c r="A943" s="28">
        <f>FRED!A956</f>
        <v>41061</v>
      </c>
      <c r="B943">
        <f>(FRED!B956/100+1)*(FRED!D956/FRED!D959)^4-1</f>
        <v>-3.2058867609808805E-2</v>
      </c>
    </row>
    <row r="944" spans="1:2" x14ac:dyDescent="0.25">
      <c r="A944" s="28">
        <f>FRED!A957</f>
        <v>41091</v>
      </c>
      <c r="B944">
        <f>(FRED!B957/100+1)*(FRED!D957/FRED!D960)^4-1</f>
        <v>-3.6759887806141256E-2</v>
      </c>
    </row>
    <row r="945" spans="1:2" x14ac:dyDescent="0.25">
      <c r="A945" s="28">
        <f>FRED!A958</f>
        <v>41122</v>
      </c>
      <c r="B945">
        <f>(FRED!B958/100+1)*(FRED!D958/FRED!D961)^4-1</f>
        <v>3.7507636499900521E-3</v>
      </c>
    </row>
    <row r="946" spans="1:2" x14ac:dyDescent="0.25">
      <c r="A946" s="28">
        <f>FRED!A959</f>
        <v>41153</v>
      </c>
      <c r="B946">
        <f>(FRED!B959/100+1)*(FRED!D959/FRED!D962)^4-1</f>
        <v>3.2971474884299967E-2</v>
      </c>
    </row>
    <row r="947" spans="1:2" x14ac:dyDescent="0.25">
      <c r="A947" s="28">
        <f>FRED!A960</f>
        <v>41183</v>
      </c>
      <c r="B947">
        <f>(FRED!B960/100+1)*(FRED!D960/FRED!D963)^4-1</f>
        <v>1.9153028092676383E-2</v>
      </c>
    </row>
    <row r="948" spans="1:2" x14ac:dyDescent="0.25">
      <c r="A948" s="28">
        <f>FRED!A961</f>
        <v>41214</v>
      </c>
      <c r="B948">
        <f>(FRED!B961/100+1)*(FRED!D961/FRED!D964)^4-1</f>
        <v>-3.2221527240832382E-2</v>
      </c>
    </row>
    <row r="949" spans="1:2" x14ac:dyDescent="0.25">
      <c r="A949" s="28">
        <f>FRED!A962</f>
        <v>41244</v>
      </c>
      <c r="B949">
        <f>(FRED!B962/100+1)*(FRED!D962/FRED!D965)^4-1</f>
        <v>-5.2741337789811049E-2</v>
      </c>
    </row>
    <row r="950" spans="1:2" x14ac:dyDescent="0.25">
      <c r="A950" s="28"/>
    </row>
    <row r="951" spans="1:2" x14ac:dyDescent="0.25">
      <c r="A951" s="28"/>
    </row>
    <row r="952" spans="1:2" x14ac:dyDescent="0.25">
      <c r="A952" s="28"/>
    </row>
    <row r="953" spans="1:2" x14ac:dyDescent="0.25">
      <c r="A953" s="28"/>
    </row>
    <row r="954" spans="1:2" x14ac:dyDescent="0.25">
      <c r="A954" s="28"/>
    </row>
    <row r="955" spans="1:2" x14ac:dyDescent="0.25">
      <c r="A955" s="28"/>
    </row>
    <row r="956" spans="1:2" x14ac:dyDescent="0.25">
      <c r="A956" s="28"/>
    </row>
    <row r="957" spans="1:2" x14ac:dyDescent="0.25">
      <c r="A957" s="28"/>
    </row>
    <row r="958" spans="1:2" x14ac:dyDescent="0.25">
      <c r="A958" s="28"/>
    </row>
    <row r="959" spans="1:2" x14ac:dyDescent="0.25">
      <c r="A959" s="28"/>
    </row>
    <row r="960" spans="1:2" x14ac:dyDescent="0.25">
      <c r="A960" s="28"/>
    </row>
    <row r="961" spans="1:1" x14ac:dyDescent="0.25">
      <c r="A961" s="28"/>
    </row>
    <row r="962" spans="1:1" x14ac:dyDescent="0.25">
      <c r="A962" s="28"/>
    </row>
    <row r="963" spans="1:1" x14ac:dyDescent="0.25">
      <c r="A963" s="28"/>
    </row>
    <row r="964" spans="1:1" x14ac:dyDescent="0.25">
      <c r="A964" s="28"/>
    </row>
    <row r="965" spans="1:1" x14ac:dyDescent="0.25">
      <c r="A965" s="28"/>
    </row>
    <row r="966" spans="1:1" x14ac:dyDescent="0.25">
      <c r="A966" s="28"/>
    </row>
    <row r="967" spans="1:1" x14ac:dyDescent="0.25">
      <c r="A967" s="28"/>
    </row>
    <row r="968" spans="1:1" x14ac:dyDescent="0.25">
      <c r="A968" s="28"/>
    </row>
    <row r="969" spans="1:1" x14ac:dyDescent="0.25">
      <c r="A969" s="28"/>
    </row>
    <row r="970" spans="1:1" x14ac:dyDescent="0.25">
      <c r="A970" s="28"/>
    </row>
    <row r="971" spans="1:1" x14ac:dyDescent="0.25">
      <c r="A971" s="28"/>
    </row>
    <row r="972" spans="1:1" x14ac:dyDescent="0.25">
      <c r="A972" s="28"/>
    </row>
    <row r="973" spans="1:1" x14ac:dyDescent="0.25">
      <c r="A973" s="28"/>
    </row>
    <row r="974" spans="1:1" x14ac:dyDescent="0.25">
      <c r="A974" s="28"/>
    </row>
  </sheetData>
  <autoFilter ref="A2:A949" xr:uid="{00000000-0009-0000-0000-000003000000}"/>
  <pageMargins left="0.7" right="0.7" top="0.75" bottom="0.75" header="0.3" footer="0.3"/>
  <pageSetup paperSize="9" orientation="portrait" horizontalDpi="4294967295" verticalDpi="4294967295"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8"/>
  <sheetViews>
    <sheetView workbookViewId="0">
      <selection activeCell="D8" sqref="D8"/>
    </sheetView>
  </sheetViews>
  <sheetFormatPr defaultColWidth="9.140625" defaultRowHeight="15" x14ac:dyDescent="0.25"/>
  <cols>
    <col min="1" max="2" width="15.5703125" customWidth="1"/>
    <col min="3" max="3" width="30.28515625" customWidth="1"/>
    <col min="4" max="4" width="26.85546875" customWidth="1"/>
    <col min="5" max="5" width="36.140625" customWidth="1"/>
    <col min="6" max="6" width="40.85546875" customWidth="1"/>
    <col min="7" max="7" width="19.42578125" customWidth="1"/>
    <col min="8" max="8" width="18.140625" customWidth="1"/>
    <col min="9" max="9" width="21.140625" customWidth="1"/>
  </cols>
  <sheetData>
    <row r="1" spans="1:7" x14ac:dyDescent="0.25">
      <c r="B1" t="s">
        <v>91</v>
      </c>
      <c r="C1" t="s">
        <v>85</v>
      </c>
      <c r="D1" t="s">
        <v>86</v>
      </c>
      <c r="E1" t="s">
        <v>87</v>
      </c>
      <c r="F1" t="s">
        <v>88</v>
      </c>
      <c r="G1" t="s">
        <v>289</v>
      </c>
    </row>
    <row r="3" spans="1:7" x14ac:dyDescent="0.25">
      <c r="A3" t="s">
        <v>84</v>
      </c>
      <c r="B3">
        <f>STDEVA(FRED!G38:G97)/2</f>
        <v>1.1347400085507033</v>
      </c>
      <c r="C3">
        <f>AVERAGE('Annual Data'!B21:B80)*100</f>
        <v>7.7607635596984039</v>
      </c>
      <c r="D3">
        <f>STDEVA('Annual Data'!B21:B80)*100</f>
        <v>16.727581162236014</v>
      </c>
      <c r="E3" s="29">
        <f>AVERAGE('Monthly Data'!B230:B949)*100</f>
        <v>0.99864807610066564</v>
      </c>
      <c r="F3">
        <f>AVERAGE('Monthly Data'!C233:C854)*100</f>
        <v>2.4692092496823674</v>
      </c>
      <c r="G3">
        <f>STDEVA('Annual Data'!H21:H80)*100</f>
        <v>30.809802150328014</v>
      </c>
    </row>
    <row r="6" spans="1:7" x14ac:dyDescent="0.25">
      <c r="C6" t="s">
        <v>89</v>
      </c>
      <c r="D6" t="s">
        <v>291</v>
      </c>
      <c r="E6" t="s">
        <v>90</v>
      </c>
    </row>
    <row r="8" spans="1:7" x14ac:dyDescent="0.25">
      <c r="A8" t="str">
        <f>A3</f>
        <v>1953-2012</v>
      </c>
      <c r="C8">
        <f>C3-E3</f>
        <v>6.7621154835977384</v>
      </c>
      <c r="D8">
        <f>F3-E3</f>
        <v>1.4705611735817019</v>
      </c>
      <c r="E8">
        <f>CORREL('Annual Data'!B21:B77,'Annual Data'!D21:D77)</f>
        <v>-0.16574196867823829</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K80"/>
  <sheetViews>
    <sheetView workbookViewId="0">
      <selection activeCell="E8" sqref="E8"/>
    </sheetView>
  </sheetViews>
  <sheetFormatPr defaultColWidth="11.42578125" defaultRowHeight="12.75" x14ac:dyDescent="0.2"/>
  <cols>
    <col min="1" max="1" width="28.85546875" style="32" customWidth="1"/>
    <col min="2" max="2" width="27" style="32" customWidth="1"/>
    <col min="3" max="3" width="26.42578125" style="32" customWidth="1"/>
    <col min="4" max="4" width="87.85546875" style="32" customWidth="1"/>
    <col min="5" max="5" width="40.5703125" style="32" customWidth="1"/>
    <col min="6" max="6" width="38.28515625" style="32" customWidth="1"/>
    <col min="7" max="7" width="45.7109375" style="32" customWidth="1"/>
    <col min="8" max="8" width="20.140625" style="32" customWidth="1"/>
    <col min="9" max="9" width="42" style="32" customWidth="1"/>
    <col min="10" max="10" width="23.85546875" style="32" customWidth="1"/>
    <col min="11" max="256" width="9.140625" style="32" customWidth="1"/>
    <col min="257" max="16384" width="11.42578125" style="32"/>
  </cols>
  <sheetData>
    <row r="1" spans="1:11" x14ac:dyDescent="0.2">
      <c r="A1" s="33" t="s">
        <v>95</v>
      </c>
      <c r="B1" s="35" t="s">
        <v>96</v>
      </c>
      <c r="C1" s="35" t="s">
        <v>97</v>
      </c>
      <c r="D1" s="36" t="s">
        <v>98</v>
      </c>
      <c r="E1" s="36" t="s">
        <v>100</v>
      </c>
      <c r="F1" s="36" t="s">
        <v>102</v>
      </c>
      <c r="G1" s="36" t="s">
        <v>103</v>
      </c>
      <c r="H1" s="36" t="s">
        <v>104</v>
      </c>
      <c r="I1" s="36" t="s">
        <v>105</v>
      </c>
      <c r="J1" s="36" t="s">
        <v>106</v>
      </c>
      <c r="K1" s="32" t="s">
        <v>259</v>
      </c>
    </row>
    <row r="2" spans="1:11" x14ac:dyDescent="0.2">
      <c r="A2" s="34">
        <v>19146</v>
      </c>
      <c r="B2" s="33">
        <v>200</v>
      </c>
      <c r="C2" s="33">
        <v>194</v>
      </c>
      <c r="D2" s="32">
        <v>198.4</v>
      </c>
      <c r="E2" s="32">
        <f>(C2-D2)/D2*100</f>
        <v>-2.2177419354838737</v>
      </c>
      <c r="F2" s="32">
        <v>1.7</v>
      </c>
      <c r="G2" s="32">
        <f>E2-F2</f>
        <v>-3.9177419354838738</v>
      </c>
      <c r="H2" s="32">
        <f>SUM(Shiller!C90:C128)/SUM(Shiller!B90:B128)</f>
        <v>4.0147791376637099E-2</v>
      </c>
      <c r="I2" s="32">
        <f>(C2+$H$2*C2-D2)/D2*100</f>
        <v>1.7079997616268148</v>
      </c>
      <c r="J2" s="32">
        <f>I2-F2</f>
        <v>7.9997616268148164E-3</v>
      </c>
      <c r="K2" s="32">
        <f>I2-LivingstonCPI!G14</f>
        <v>2.0789589561154149</v>
      </c>
    </row>
    <row r="3" spans="1:11" x14ac:dyDescent="0.2">
      <c r="A3" s="34">
        <v>19329</v>
      </c>
      <c r="B3" s="33">
        <v>203</v>
      </c>
      <c r="C3" s="33">
        <v>191</v>
      </c>
      <c r="D3" s="32">
        <v>202.4</v>
      </c>
      <c r="E3" s="32">
        <f t="shared" ref="E3:E66" si="0">(C3-D3)/D3*100</f>
        <v>-5.6324110671936785</v>
      </c>
      <c r="F3" s="32">
        <v>2.09</v>
      </c>
      <c r="G3" s="32">
        <f t="shared" ref="G3:G66" si="1">E3-F3</f>
        <v>-7.7224110671936783</v>
      </c>
      <c r="I3" s="32">
        <f t="shared" ref="I3:I66" si="2">(C3+$H$2*C3-D3)/D3*100</f>
        <v>-1.8437607940031291</v>
      </c>
      <c r="J3" s="32">
        <f t="shared" ref="J3:J66" si="3">I3-F3</f>
        <v>-3.9337607940031289</v>
      </c>
      <c r="K3" s="32">
        <f>I3-LivingstonCPI!G15</f>
        <v>-0.84847530421789819</v>
      </c>
    </row>
    <row r="4" spans="1:11" x14ac:dyDescent="0.2">
      <c r="A4" s="34">
        <v>19511</v>
      </c>
      <c r="B4" s="33">
        <v>200</v>
      </c>
      <c r="C4" s="33">
        <v>190</v>
      </c>
      <c r="D4" s="32">
        <v>206.3</v>
      </c>
      <c r="E4" s="32">
        <f t="shared" si="0"/>
        <v>-7.9011148812409155</v>
      </c>
      <c r="F4" s="32">
        <v>2.11</v>
      </c>
      <c r="G4" s="32">
        <f t="shared" si="1"/>
        <v>-10.011114881240916</v>
      </c>
      <c r="I4" s="32">
        <f t="shared" si="2"/>
        <v>-4.203548055472111</v>
      </c>
      <c r="J4" s="32">
        <f t="shared" si="3"/>
        <v>-6.3135480554721113</v>
      </c>
      <c r="K4" s="32">
        <f>I4-LivingstonCPI!G16</f>
        <v>-2.5728273821422873</v>
      </c>
    </row>
    <row r="5" spans="1:11" x14ac:dyDescent="0.2">
      <c r="A5" s="34">
        <v>19694</v>
      </c>
      <c r="B5" s="33">
        <v>190</v>
      </c>
      <c r="C5" s="33">
        <v>194</v>
      </c>
      <c r="D5" s="32">
        <v>202</v>
      </c>
      <c r="E5" s="32">
        <f t="shared" si="0"/>
        <v>-3.9603960396039604</v>
      </c>
      <c r="F5" s="32">
        <v>1.6</v>
      </c>
      <c r="G5" s="32">
        <f t="shared" si="1"/>
        <v>-5.56039603960396</v>
      </c>
      <c r="I5" s="32">
        <f t="shared" si="2"/>
        <v>-0.10461805590712557</v>
      </c>
      <c r="J5" s="32">
        <f t="shared" si="3"/>
        <v>-1.7046180559071256</v>
      </c>
      <c r="K5" s="32">
        <f>I5-LivingstonCPI!G17</f>
        <v>1.1085535212159296</v>
      </c>
    </row>
    <row r="6" spans="1:11" x14ac:dyDescent="0.2">
      <c r="A6" s="34">
        <v>19876</v>
      </c>
      <c r="B6" s="33">
        <v>242</v>
      </c>
      <c r="C6" s="33">
        <v>243.39999389648438</v>
      </c>
      <c r="D6" s="32">
        <v>241.2</v>
      </c>
      <c r="E6" s="32">
        <f t="shared" si="0"/>
        <v>0.91210360550762293</v>
      </c>
      <c r="F6" s="32">
        <v>0.64</v>
      </c>
      <c r="G6" s="32">
        <f t="shared" si="1"/>
        <v>0.27210360550762291</v>
      </c>
      <c r="I6" s="32">
        <f t="shared" si="2"/>
        <v>4.9635016884391323</v>
      </c>
      <c r="J6" s="32">
        <f t="shared" si="3"/>
        <v>4.3235016884391326</v>
      </c>
      <c r="K6" s="32">
        <f>I6-LivingstonCPI!G18</f>
        <v>5.0507617233431414</v>
      </c>
    </row>
    <row r="7" spans="1:11" x14ac:dyDescent="0.2">
      <c r="A7" s="34">
        <v>20059</v>
      </c>
      <c r="B7" s="33">
        <v>285.5</v>
      </c>
      <c r="C7" s="33">
        <v>284</v>
      </c>
      <c r="D7" s="32">
        <v>280</v>
      </c>
      <c r="E7" s="32">
        <f t="shared" si="0"/>
        <v>1.4285714285714286</v>
      </c>
      <c r="F7" s="32">
        <v>1.1499999999999999</v>
      </c>
      <c r="G7" s="32">
        <f t="shared" si="1"/>
        <v>0.27857142857142869</v>
      </c>
      <c r="I7" s="32">
        <f t="shared" si="2"/>
        <v>5.5007045539160515</v>
      </c>
      <c r="J7" s="32">
        <f t="shared" si="3"/>
        <v>4.3507045539160512</v>
      </c>
      <c r="K7" s="32">
        <f>I7-LivingstonCPI!G19</f>
        <v>5.3260320648330799</v>
      </c>
    </row>
    <row r="8" spans="1:11" x14ac:dyDescent="0.2">
      <c r="A8" s="34">
        <v>20241</v>
      </c>
      <c r="B8" s="33">
        <v>321</v>
      </c>
      <c r="C8" s="33">
        <v>320</v>
      </c>
      <c r="D8" s="32">
        <v>319.2</v>
      </c>
      <c r="E8" s="32">
        <f t="shared" si="0"/>
        <v>0.25062656641604369</v>
      </c>
      <c r="F8" s="32">
        <v>1.41</v>
      </c>
      <c r="G8" s="32">
        <f t="shared" si="1"/>
        <v>-1.1593734335839563</v>
      </c>
      <c r="I8" s="32">
        <f t="shared" si="2"/>
        <v>4.2754678071816672</v>
      </c>
      <c r="J8" s="32">
        <f t="shared" si="3"/>
        <v>2.865467807181667</v>
      </c>
      <c r="K8" s="32">
        <f>I8-LivingstonCPI!G20</f>
        <v>3.7500737616475215</v>
      </c>
    </row>
    <row r="9" spans="1:11" x14ac:dyDescent="0.2">
      <c r="A9" s="34">
        <v>20424</v>
      </c>
      <c r="B9" s="33">
        <v>315</v>
      </c>
      <c r="C9" s="33">
        <v>307.5</v>
      </c>
      <c r="D9" s="32">
        <v>320.5</v>
      </c>
      <c r="E9" s="32">
        <f t="shared" si="0"/>
        <v>-4.0561622464898601</v>
      </c>
      <c r="F9" s="32">
        <v>2.54</v>
      </c>
      <c r="G9" s="32">
        <f t="shared" si="1"/>
        <v>-6.5961622464898602</v>
      </c>
      <c r="I9" s="32">
        <f t="shared" si="2"/>
        <v>-0.20422906448800845</v>
      </c>
      <c r="J9" s="32">
        <f t="shared" si="3"/>
        <v>-2.7442290644880085</v>
      </c>
      <c r="K9" s="32">
        <f>I9-LivingstonCPI!G21</f>
        <v>-0.81345447789095759</v>
      </c>
    </row>
    <row r="10" spans="1:11" x14ac:dyDescent="0.2">
      <c r="A10" s="34">
        <v>20607</v>
      </c>
      <c r="B10" s="33">
        <v>390</v>
      </c>
      <c r="C10" s="33">
        <v>392</v>
      </c>
      <c r="D10" s="32">
        <v>397.7</v>
      </c>
      <c r="E10" s="32">
        <f t="shared" si="0"/>
        <v>-1.4332411365350739</v>
      </c>
      <c r="F10" s="32">
        <v>2.4900000000000002</v>
      </c>
      <c r="G10" s="32">
        <f t="shared" si="1"/>
        <v>-3.9232411365350739</v>
      </c>
      <c r="I10" s="32">
        <f t="shared" si="2"/>
        <v>2.5239965349866047</v>
      </c>
      <c r="J10" s="32">
        <f t="shared" si="3"/>
        <v>3.3996534986604487E-2</v>
      </c>
      <c r="K10" s="32">
        <f>I10-LivingstonCPI!G22</f>
        <v>1.9147711215836556</v>
      </c>
    </row>
    <row r="11" spans="1:11" x14ac:dyDescent="0.2">
      <c r="A11" s="34">
        <v>20790</v>
      </c>
      <c r="B11" s="33">
        <v>390</v>
      </c>
      <c r="C11" s="33">
        <v>385</v>
      </c>
      <c r="D11" s="32">
        <v>394.2</v>
      </c>
      <c r="E11" s="32">
        <f t="shared" si="0"/>
        <v>-2.3338406900050708</v>
      </c>
      <c r="F11" s="32">
        <v>3.21</v>
      </c>
      <c r="G11" s="32">
        <f t="shared" si="1"/>
        <v>-5.5438406900050712</v>
      </c>
      <c r="I11" s="32">
        <f t="shared" si="2"/>
        <v>1.5872398985300078</v>
      </c>
      <c r="J11" s="32">
        <f t="shared" si="3"/>
        <v>-1.6227601014699922</v>
      </c>
      <c r="K11" s="32">
        <f>I11-LivingstonCPI!G23</f>
        <v>0.48273692486815811</v>
      </c>
    </row>
    <row r="12" spans="1:11" x14ac:dyDescent="0.2">
      <c r="A12" s="34">
        <v>20972</v>
      </c>
      <c r="B12" s="33">
        <v>52</v>
      </c>
      <c r="C12" s="33">
        <v>52</v>
      </c>
      <c r="D12" s="32">
        <v>50.17</v>
      </c>
      <c r="E12" s="32">
        <f t="shared" si="0"/>
        <v>3.6475981662347978</v>
      </c>
      <c r="F12" s="32">
        <v>3.29</v>
      </c>
      <c r="G12" s="32">
        <f t="shared" si="1"/>
        <v>0.35759816623479779</v>
      </c>
      <c r="I12" s="32">
        <f t="shared" si="2"/>
        <v>7.8088203141023023</v>
      </c>
      <c r="J12" s="32">
        <f t="shared" si="3"/>
        <v>4.5188203141023022</v>
      </c>
      <c r="K12" s="32">
        <f>I12-LivingstonCPI!G24</f>
        <v>6.3838412696764824</v>
      </c>
    </row>
    <row r="13" spans="1:11" x14ac:dyDescent="0.2">
      <c r="A13" s="34">
        <v>21155</v>
      </c>
      <c r="B13" s="33">
        <v>41.25</v>
      </c>
      <c r="C13" s="33">
        <v>43.5</v>
      </c>
      <c r="D13" s="32">
        <v>42.39</v>
      </c>
      <c r="E13" s="32">
        <f t="shared" si="0"/>
        <v>2.6185421089879672</v>
      </c>
      <c r="F13" s="32">
        <v>3.04</v>
      </c>
      <c r="G13" s="32">
        <f t="shared" si="1"/>
        <v>-0.42145789101203279</v>
      </c>
      <c r="I13" s="32">
        <f t="shared" si="2"/>
        <v>6.738449928954271</v>
      </c>
      <c r="J13" s="32">
        <f t="shared" si="3"/>
        <v>3.6984499289542709</v>
      </c>
      <c r="K13" s="32">
        <f>I13-LivingstonCPI!G25</f>
        <v>5.9952624805645058</v>
      </c>
    </row>
    <row r="14" spans="1:11" x14ac:dyDescent="0.2">
      <c r="A14" s="34">
        <v>21337</v>
      </c>
      <c r="B14" s="33">
        <v>47</v>
      </c>
      <c r="C14" s="33">
        <v>48.75</v>
      </c>
      <c r="D14" s="32">
        <v>46.57</v>
      </c>
      <c r="E14" s="32">
        <f t="shared" si="0"/>
        <v>4.6811251878891982</v>
      </c>
      <c r="F14" s="32">
        <v>0.83</v>
      </c>
      <c r="G14" s="32">
        <f t="shared" si="1"/>
        <v>3.8511251878891981</v>
      </c>
      <c r="I14" s="32">
        <f t="shared" si="2"/>
        <v>8.8838411630042042</v>
      </c>
      <c r="J14" s="32">
        <f t="shared" si="3"/>
        <v>8.0538411630042042</v>
      </c>
      <c r="K14" s="32">
        <f>I14-LivingstonCPI!G26</f>
        <v>8.4789828634090618</v>
      </c>
    </row>
    <row r="15" spans="1:11" x14ac:dyDescent="0.2">
      <c r="A15" s="34">
        <v>21520</v>
      </c>
      <c r="B15" s="33">
        <v>58</v>
      </c>
      <c r="C15" s="33">
        <v>59.5</v>
      </c>
      <c r="D15" s="32">
        <v>56.5</v>
      </c>
      <c r="E15" s="32">
        <f t="shared" si="0"/>
        <v>5.3097345132743365</v>
      </c>
      <c r="F15" s="32">
        <v>2.77</v>
      </c>
      <c r="G15" s="32">
        <f t="shared" si="1"/>
        <v>2.5397345132743365</v>
      </c>
      <c r="I15" s="32">
        <f t="shared" si="2"/>
        <v>9.5376877644423104</v>
      </c>
      <c r="J15" s="32">
        <f t="shared" si="3"/>
        <v>6.7676877644423108</v>
      </c>
      <c r="K15" s="32">
        <f>I15-LivingstonCPI!G27</f>
        <v>8.4867580958893623</v>
      </c>
    </row>
    <row r="16" spans="1:11" x14ac:dyDescent="0.2">
      <c r="A16" s="34">
        <v>21702</v>
      </c>
      <c r="B16" s="33">
        <v>65</v>
      </c>
      <c r="C16" s="33">
        <v>64.699996948242188</v>
      </c>
      <c r="D16" s="32">
        <v>62</v>
      </c>
      <c r="E16" s="32">
        <f t="shared" si="0"/>
        <v>4.354833787487399</v>
      </c>
      <c r="F16" s="32">
        <v>3.21</v>
      </c>
      <c r="G16" s="32">
        <f t="shared" si="1"/>
        <v>1.1448337874873991</v>
      </c>
      <c r="I16" s="32">
        <f t="shared" si="2"/>
        <v>8.5444498835310778</v>
      </c>
      <c r="J16" s="32">
        <f t="shared" si="3"/>
        <v>5.3344498835310779</v>
      </c>
      <c r="K16" s="32">
        <f>I16-LivingstonCPI!G28</f>
        <v>7.6566371313115509</v>
      </c>
    </row>
    <row r="17" spans="1:11" x14ac:dyDescent="0.2">
      <c r="A17" s="34">
        <v>21885</v>
      </c>
      <c r="B17" s="33">
        <v>64</v>
      </c>
      <c r="C17" s="33">
        <v>62</v>
      </c>
      <c r="D17" s="32">
        <v>61</v>
      </c>
      <c r="E17" s="32">
        <f t="shared" si="0"/>
        <v>1.639344262295082</v>
      </c>
      <c r="F17" s="32">
        <v>4.49</v>
      </c>
      <c r="G17" s="32">
        <f t="shared" si="1"/>
        <v>-2.8506557377049182</v>
      </c>
      <c r="I17" s="32">
        <f t="shared" si="2"/>
        <v>5.7199394513959101</v>
      </c>
      <c r="J17" s="32">
        <f t="shared" si="3"/>
        <v>1.2299394513959099</v>
      </c>
      <c r="K17" s="32">
        <f>I17-LivingstonCPI!G29</f>
        <v>4.5247203278899342</v>
      </c>
    </row>
    <row r="18" spans="1:11" x14ac:dyDescent="0.2">
      <c r="A18" s="34">
        <v>22068</v>
      </c>
      <c r="B18" s="33">
        <v>59</v>
      </c>
      <c r="C18" s="33">
        <v>59</v>
      </c>
      <c r="D18" s="32">
        <v>59</v>
      </c>
      <c r="E18" s="32">
        <f t="shared" si="0"/>
        <v>0</v>
      </c>
      <c r="F18" s="32">
        <v>2.46</v>
      </c>
      <c r="G18" s="32">
        <f t="shared" si="1"/>
        <v>-2.46</v>
      </c>
      <c r="I18" s="32">
        <f t="shared" si="2"/>
        <v>4.0147791376637034</v>
      </c>
      <c r="J18" s="32">
        <f t="shared" si="3"/>
        <v>1.5547791376637035</v>
      </c>
      <c r="K18" s="32">
        <f>I18-LivingstonCPI!G30</f>
        <v>3.3808647161106151</v>
      </c>
    </row>
    <row r="19" spans="1:11" x14ac:dyDescent="0.2">
      <c r="A19" s="34">
        <v>22251</v>
      </c>
      <c r="B19" s="33">
        <v>62</v>
      </c>
      <c r="C19" s="33">
        <v>65</v>
      </c>
      <c r="D19" s="32">
        <v>60</v>
      </c>
      <c r="E19" s="32">
        <f t="shared" si="0"/>
        <v>8.3333333333333321</v>
      </c>
      <c r="F19" s="32">
        <v>2.25</v>
      </c>
      <c r="G19" s="32">
        <f t="shared" si="1"/>
        <v>6.0833333333333321</v>
      </c>
      <c r="I19" s="32">
        <f t="shared" si="2"/>
        <v>12.682677399135683</v>
      </c>
      <c r="J19" s="32">
        <f t="shared" si="3"/>
        <v>10.432677399135683</v>
      </c>
      <c r="K19" s="32">
        <f>I19-LivingstonCPI!G31</f>
        <v>11.975686040141188</v>
      </c>
    </row>
    <row r="20" spans="1:11" x14ac:dyDescent="0.2">
      <c r="A20" s="34">
        <v>22433</v>
      </c>
      <c r="B20" s="33">
        <v>74</v>
      </c>
      <c r="C20" s="33">
        <v>74</v>
      </c>
      <c r="D20" s="32">
        <v>70</v>
      </c>
      <c r="E20" s="32">
        <f t="shared" si="0"/>
        <v>5.7142857142857144</v>
      </c>
      <c r="F20" s="32">
        <v>2.33</v>
      </c>
      <c r="G20" s="32">
        <f t="shared" si="1"/>
        <v>3.3842857142857143</v>
      </c>
      <c r="I20" s="32">
        <f t="shared" si="2"/>
        <v>9.9584808026730602</v>
      </c>
      <c r="J20" s="32">
        <f t="shared" si="3"/>
        <v>7.6284808026730602</v>
      </c>
      <c r="K20" s="32">
        <f>I20-LivingstonCPI!G32</f>
        <v>8.7820102144377667</v>
      </c>
    </row>
    <row r="21" spans="1:11" x14ac:dyDescent="0.2">
      <c r="A21" s="34">
        <v>22616</v>
      </c>
      <c r="B21" s="33">
        <v>79</v>
      </c>
      <c r="C21" s="33">
        <v>77.5</v>
      </c>
      <c r="D21" s="32">
        <v>75</v>
      </c>
      <c r="E21" s="32">
        <f t="shared" si="0"/>
        <v>3.3333333333333335</v>
      </c>
      <c r="F21" s="32">
        <v>2.6</v>
      </c>
      <c r="G21" s="32">
        <f t="shared" si="1"/>
        <v>0.73333333333333339</v>
      </c>
      <c r="I21" s="32">
        <f t="shared" si="2"/>
        <v>7.481938442252499</v>
      </c>
      <c r="J21" s="32">
        <f t="shared" si="3"/>
        <v>4.8819384422524994</v>
      </c>
      <c r="K21" s="32">
        <f>I21-LivingstonCPI!G33</f>
        <v>6.2358325232493881</v>
      </c>
    </row>
    <row r="22" spans="1:11" x14ac:dyDescent="0.2">
      <c r="A22" s="34">
        <v>22798</v>
      </c>
      <c r="B22" s="33">
        <v>60</v>
      </c>
      <c r="C22" s="33">
        <v>62.5</v>
      </c>
      <c r="D22" s="32">
        <v>63</v>
      </c>
      <c r="E22" s="32">
        <f t="shared" si="0"/>
        <v>-0.79365079365079361</v>
      </c>
      <c r="F22" s="32">
        <v>2.73</v>
      </c>
      <c r="G22" s="32">
        <f t="shared" si="1"/>
        <v>-3.5236507936507935</v>
      </c>
      <c r="I22" s="32">
        <f t="shared" si="2"/>
        <v>3.1892650175235202</v>
      </c>
      <c r="J22" s="32">
        <f t="shared" si="3"/>
        <v>0.45926501752352022</v>
      </c>
      <c r="K22" s="32">
        <f>I22-LivingstonCPI!G34</f>
        <v>1.9535235726566029</v>
      </c>
    </row>
    <row r="23" spans="1:11" x14ac:dyDescent="0.2">
      <c r="A23" s="34">
        <v>22981</v>
      </c>
      <c r="B23" s="33">
        <v>66.5</v>
      </c>
      <c r="C23" s="33">
        <v>69.5</v>
      </c>
      <c r="D23" s="32">
        <v>63</v>
      </c>
      <c r="E23" s="32">
        <f t="shared" si="0"/>
        <v>10.317460317460316</v>
      </c>
      <c r="F23" s="32">
        <v>2.87</v>
      </c>
      <c r="G23" s="32">
        <f t="shared" si="1"/>
        <v>7.4474603174603162</v>
      </c>
      <c r="I23" s="32">
        <f t="shared" si="2"/>
        <v>14.746462699486166</v>
      </c>
      <c r="J23" s="32">
        <f t="shared" si="3"/>
        <v>11.876462699486165</v>
      </c>
      <c r="K23" s="32">
        <f>I23-LivingstonCPI!G35</f>
        <v>13.520047605146546</v>
      </c>
    </row>
    <row r="24" spans="1:11" x14ac:dyDescent="0.2">
      <c r="A24" s="34">
        <v>23163</v>
      </c>
      <c r="B24" s="33">
        <v>77</v>
      </c>
      <c r="C24" s="33">
        <v>77.5</v>
      </c>
      <c r="D24" s="32">
        <v>74</v>
      </c>
      <c r="E24" s="32">
        <f t="shared" si="0"/>
        <v>4.7297297297297298</v>
      </c>
      <c r="F24" s="32">
        <v>2.99</v>
      </c>
      <c r="G24" s="32">
        <f t="shared" si="1"/>
        <v>1.7397297297297296</v>
      </c>
      <c r="I24" s="32">
        <f t="shared" si="2"/>
        <v>8.9343970698505046</v>
      </c>
      <c r="J24" s="32">
        <f t="shared" si="3"/>
        <v>5.9443970698505044</v>
      </c>
      <c r="K24" s="32">
        <f>I24-LivingstonCPI!G36</f>
        <v>7.7102916084569104</v>
      </c>
    </row>
    <row r="25" spans="1:11" x14ac:dyDescent="0.2">
      <c r="A25" s="34">
        <v>23346</v>
      </c>
      <c r="B25" s="33">
        <v>80</v>
      </c>
      <c r="C25" s="33">
        <v>80</v>
      </c>
      <c r="D25" s="32">
        <v>77</v>
      </c>
      <c r="E25" s="32">
        <f t="shared" si="0"/>
        <v>3.8961038961038961</v>
      </c>
      <c r="F25" s="32">
        <v>3.52</v>
      </c>
      <c r="G25" s="32">
        <f t="shared" si="1"/>
        <v>0.37610389610389605</v>
      </c>
      <c r="I25" s="32">
        <f t="shared" si="2"/>
        <v>8.0673030001700869</v>
      </c>
      <c r="J25" s="32">
        <f t="shared" si="3"/>
        <v>4.5473030001700874</v>
      </c>
      <c r="K25" s="32">
        <f>I25-LivingstonCPI!G37</f>
        <v>6.8546164330059103</v>
      </c>
    </row>
    <row r="26" spans="1:11" x14ac:dyDescent="0.2">
      <c r="A26" s="34">
        <v>23529</v>
      </c>
      <c r="B26" s="33">
        <v>88</v>
      </c>
      <c r="C26" s="33">
        <v>89</v>
      </c>
      <c r="D26" s="32">
        <v>86</v>
      </c>
      <c r="E26" s="32">
        <f t="shared" si="0"/>
        <v>3.4883720930232558</v>
      </c>
      <c r="F26" s="32">
        <v>3.48</v>
      </c>
      <c r="G26" s="32">
        <f t="shared" si="1"/>
        <v>8.3720930232558111E-3</v>
      </c>
      <c r="I26" s="32">
        <f t="shared" si="2"/>
        <v>7.6432016657217421</v>
      </c>
      <c r="J26" s="32">
        <f t="shared" si="3"/>
        <v>4.1632016657217417</v>
      </c>
      <c r="K26" s="32">
        <f>I26-LivingstonCPI!G38</f>
        <v>6.1589716100631069</v>
      </c>
    </row>
    <row r="27" spans="1:11" x14ac:dyDescent="0.2">
      <c r="A27" s="34">
        <v>23712</v>
      </c>
      <c r="B27" s="33">
        <v>92</v>
      </c>
      <c r="C27" s="33">
        <v>90</v>
      </c>
      <c r="D27" s="32">
        <v>90</v>
      </c>
      <c r="E27" s="32">
        <f t="shared" si="0"/>
        <v>0</v>
      </c>
      <c r="F27" s="32">
        <v>3.84</v>
      </c>
      <c r="G27" s="32">
        <f t="shared" si="1"/>
        <v>-3.84</v>
      </c>
      <c r="I27" s="32">
        <f t="shared" si="2"/>
        <v>4.0147791376637088</v>
      </c>
      <c r="J27" s="32">
        <f t="shared" si="3"/>
        <v>0.17477913766370889</v>
      </c>
      <c r="K27" s="32">
        <f>I27-LivingstonCPI!G39</f>
        <v>2.6322906584010362</v>
      </c>
    </row>
    <row r="28" spans="1:11" x14ac:dyDescent="0.2">
      <c r="A28" s="34">
        <v>23894</v>
      </c>
      <c r="B28" s="33">
        <v>93</v>
      </c>
      <c r="C28" s="33">
        <v>94</v>
      </c>
      <c r="D28" s="32">
        <v>95</v>
      </c>
      <c r="E28" s="32">
        <f t="shared" si="0"/>
        <v>-1.0526315789473684</v>
      </c>
      <c r="F28" s="32">
        <v>3.8</v>
      </c>
      <c r="G28" s="32">
        <f t="shared" si="1"/>
        <v>-4.852631578947368</v>
      </c>
      <c r="I28" s="32">
        <f t="shared" si="2"/>
        <v>2.9198867256882983</v>
      </c>
      <c r="J28" s="32">
        <f t="shared" si="3"/>
        <v>-0.8801132743117015</v>
      </c>
      <c r="K28" s="32">
        <f>I28-LivingstonCPI!G40</f>
        <v>1.8219910257797871</v>
      </c>
    </row>
    <row r="29" spans="1:11" x14ac:dyDescent="0.2">
      <c r="A29" s="34">
        <v>24077</v>
      </c>
      <c r="B29" s="33">
        <v>100</v>
      </c>
      <c r="C29" s="33">
        <v>102</v>
      </c>
      <c r="D29" s="32">
        <v>98</v>
      </c>
      <c r="E29" s="32">
        <f t="shared" si="0"/>
        <v>4.0816326530612246</v>
      </c>
      <c r="F29" s="32">
        <v>4.38</v>
      </c>
      <c r="G29" s="32">
        <f t="shared" si="1"/>
        <v>-0.29836734693877531</v>
      </c>
      <c r="I29" s="32">
        <f t="shared" si="2"/>
        <v>8.2602803269561118</v>
      </c>
      <c r="J29" s="32">
        <f t="shared" si="3"/>
        <v>3.8802803269561119</v>
      </c>
      <c r="K29" s="32">
        <f>I29-LivingstonCPI!G41</f>
        <v>6.3581064139126386</v>
      </c>
    </row>
    <row r="30" spans="1:11" x14ac:dyDescent="0.2">
      <c r="A30" s="34">
        <v>24259</v>
      </c>
      <c r="B30" s="33">
        <v>94</v>
      </c>
      <c r="C30" s="33">
        <v>95</v>
      </c>
      <c r="D30" s="32">
        <v>92</v>
      </c>
      <c r="E30" s="32">
        <f t="shared" si="0"/>
        <v>3.2608695652173911</v>
      </c>
      <c r="F30" s="32">
        <v>4.5</v>
      </c>
      <c r="G30" s="32">
        <f t="shared" si="1"/>
        <v>-1.2391304347826089</v>
      </c>
      <c r="I30" s="32">
        <f t="shared" si="2"/>
        <v>7.4065654138918733</v>
      </c>
      <c r="J30" s="32">
        <f t="shared" si="3"/>
        <v>2.9065654138918733</v>
      </c>
      <c r="K30" s="32">
        <f>I30-LivingstonCPI!G42</f>
        <v>5.184343191669651</v>
      </c>
    </row>
    <row r="31" spans="1:11" x14ac:dyDescent="0.2">
      <c r="A31" s="34">
        <v>24442</v>
      </c>
      <c r="B31" s="33">
        <v>90</v>
      </c>
      <c r="C31" s="33">
        <v>92</v>
      </c>
      <c r="D31" s="32">
        <v>87</v>
      </c>
      <c r="E31" s="32">
        <f t="shared" si="0"/>
        <v>5.7471264367816088</v>
      </c>
      <c r="F31" s="32">
        <v>4.96</v>
      </c>
      <c r="G31" s="32">
        <f t="shared" si="1"/>
        <v>0.78712643678160887</v>
      </c>
      <c r="I31" s="32">
        <f t="shared" si="2"/>
        <v>9.992640007644388</v>
      </c>
      <c r="J31" s="32">
        <f t="shared" si="3"/>
        <v>5.032640007644388</v>
      </c>
      <c r="K31" s="32">
        <f>I31-LivingstonCPI!G43</f>
        <v>7.3725526713998466</v>
      </c>
    </row>
    <row r="32" spans="1:11" x14ac:dyDescent="0.2">
      <c r="A32" s="34">
        <v>24624</v>
      </c>
      <c r="B32" s="33">
        <v>105</v>
      </c>
      <c r="C32" s="33">
        <v>107</v>
      </c>
      <c r="D32" s="32">
        <v>100</v>
      </c>
      <c r="E32" s="32">
        <f t="shared" si="0"/>
        <v>7.0000000000000009</v>
      </c>
      <c r="F32" s="32">
        <v>3.54</v>
      </c>
      <c r="G32" s="32">
        <f t="shared" si="1"/>
        <v>3.4600000000000009</v>
      </c>
      <c r="I32" s="32">
        <f t="shared" si="2"/>
        <v>11.295813677300174</v>
      </c>
      <c r="J32" s="32">
        <f t="shared" si="3"/>
        <v>7.755813677300174</v>
      </c>
      <c r="K32" s="32">
        <f>I32-LivingstonCPI!G44</f>
        <v>8.5204450736575001</v>
      </c>
    </row>
    <row r="33" spans="1:11" x14ac:dyDescent="0.2">
      <c r="A33" s="34">
        <v>24807</v>
      </c>
      <c r="B33" s="33">
        <v>105</v>
      </c>
      <c r="C33" s="33">
        <v>109.5</v>
      </c>
      <c r="D33" s="32">
        <v>101</v>
      </c>
      <c r="E33" s="32">
        <f t="shared" si="0"/>
        <v>8.4158415841584162</v>
      </c>
      <c r="F33" s="32">
        <v>4.97</v>
      </c>
      <c r="G33" s="32">
        <f t="shared" si="1"/>
        <v>3.4458415841584165</v>
      </c>
      <c r="I33" s="32">
        <f t="shared" si="2"/>
        <v>12.768498174001749</v>
      </c>
      <c r="J33" s="32">
        <f t="shared" si="3"/>
        <v>7.7984981740017494</v>
      </c>
      <c r="K33" s="32">
        <f>I33-LivingstonCPI!G45</f>
        <v>9.491902429320902</v>
      </c>
    </row>
    <row r="34" spans="1:11" x14ac:dyDescent="0.2">
      <c r="A34" s="34">
        <v>24990</v>
      </c>
      <c r="B34" s="33">
        <v>110</v>
      </c>
      <c r="C34" s="33">
        <v>110</v>
      </c>
      <c r="D34" s="32">
        <v>107</v>
      </c>
      <c r="E34" s="32">
        <f t="shared" si="0"/>
        <v>2.8037383177570092</v>
      </c>
      <c r="F34" s="32">
        <v>5.52</v>
      </c>
      <c r="G34" s="32">
        <f t="shared" si="1"/>
        <v>-2.7162616822429904</v>
      </c>
      <c r="I34" s="32">
        <f t="shared" si="2"/>
        <v>6.9310813564767093</v>
      </c>
      <c r="J34" s="32">
        <f t="shared" si="3"/>
        <v>1.4110813564767097</v>
      </c>
      <c r="K34" s="32">
        <f>I34-LivingstonCPI!G46</f>
        <v>3.5115650929237532</v>
      </c>
    </row>
    <row r="35" spans="1:11" x14ac:dyDescent="0.2">
      <c r="A35" s="34">
        <v>25173</v>
      </c>
      <c r="B35" s="33">
        <v>118</v>
      </c>
      <c r="C35" s="33">
        <v>120.5</v>
      </c>
      <c r="D35" s="32">
        <v>115</v>
      </c>
      <c r="E35" s="32">
        <f t="shared" si="0"/>
        <v>4.7826086956521738</v>
      </c>
      <c r="F35" s="32">
        <v>5.96</v>
      </c>
      <c r="G35" s="32">
        <f t="shared" si="1"/>
        <v>-1.1773913043478261</v>
      </c>
      <c r="I35" s="32">
        <f t="shared" si="2"/>
        <v>8.9893990094650107</v>
      </c>
      <c r="J35" s="32">
        <f t="shared" si="3"/>
        <v>3.0293990094650107</v>
      </c>
      <c r="K35" s="32">
        <f>I35-LivingstonCPI!G47</f>
        <v>5.6533534439646083</v>
      </c>
    </row>
    <row r="36" spans="1:11" x14ac:dyDescent="0.2">
      <c r="A36" s="34">
        <v>25355</v>
      </c>
      <c r="B36" s="33">
        <v>113</v>
      </c>
      <c r="C36" s="33">
        <v>117</v>
      </c>
      <c r="D36" s="32" t="s">
        <v>99</v>
      </c>
      <c r="E36" s="32" t="e">
        <f t="shared" si="0"/>
        <v>#VALUE!</v>
      </c>
      <c r="F36" s="32">
        <v>6.44</v>
      </c>
      <c r="G36" s="32" t="e">
        <f t="shared" si="1"/>
        <v>#VALUE!</v>
      </c>
      <c r="I36" s="32" t="e">
        <f t="shared" si="2"/>
        <v>#VALUE!</v>
      </c>
      <c r="J36" s="32" t="e">
        <f t="shared" si="3"/>
        <v>#VALUE!</v>
      </c>
      <c r="K36" s="32" t="e">
        <f>I36-LivingstonCPI!G48</f>
        <v>#VALUE!</v>
      </c>
    </row>
    <row r="37" spans="1:11" x14ac:dyDescent="0.2">
      <c r="A37" s="34">
        <v>25538</v>
      </c>
      <c r="B37" s="33">
        <v>107</v>
      </c>
      <c r="C37" s="33">
        <v>113</v>
      </c>
      <c r="D37" s="32">
        <v>106</v>
      </c>
      <c r="E37" s="32">
        <f t="shared" si="0"/>
        <v>6.6037735849056602</v>
      </c>
      <c r="F37" s="32">
        <v>7.82</v>
      </c>
      <c r="G37" s="32">
        <f t="shared" si="1"/>
        <v>-1.21622641509434</v>
      </c>
      <c r="I37" s="32">
        <f t="shared" si="2"/>
        <v>10.883679646754702</v>
      </c>
      <c r="J37" s="32">
        <f t="shared" si="3"/>
        <v>3.0636796467547018</v>
      </c>
      <c r="K37" s="32">
        <f>I37-LivingstonCPI!G49</f>
        <v>6.8775163185574844</v>
      </c>
    </row>
    <row r="38" spans="1:11" x14ac:dyDescent="0.2">
      <c r="A38" s="34">
        <v>25720</v>
      </c>
      <c r="B38" s="33">
        <v>89</v>
      </c>
      <c r="C38" s="33">
        <v>93</v>
      </c>
      <c r="D38" s="32">
        <v>84</v>
      </c>
      <c r="E38" s="32">
        <f t="shared" si="0"/>
        <v>10.714285714285714</v>
      </c>
      <c r="F38" s="32">
        <v>6.68</v>
      </c>
      <c r="G38" s="32">
        <f t="shared" si="1"/>
        <v>4.0342857142857138</v>
      </c>
      <c r="I38" s="32">
        <f t="shared" si="2"/>
        <v>15.159219759556242</v>
      </c>
      <c r="J38" s="32">
        <f t="shared" si="3"/>
        <v>8.4792197595562424</v>
      </c>
      <c r="K38" s="32">
        <f>I38-LivingstonCPI!G50</f>
        <v>10.532354087914459</v>
      </c>
    </row>
    <row r="39" spans="1:11" x14ac:dyDescent="0.2">
      <c r="A39" s="34">
        <v>25903</v>
      </c>
      <c r="B39" s="33">
        <v>98</v>
      </c>
      <c r="C39" s="33">
        <v>102</v>
      </c>
      <c r="D39" s="32">
        <v>91</v>
      </c>
      <c r="E39" s="32">
        <f t="shared" si="0"/>
        <v>12.087912087912088</v>
      </c>
      <c r="F39" s="32">
        <v>4.87</v>
      </c>
      <c r="G39" s="32">
        <f t="shared" si="1"/>
        <v>7.2179120879120875</v>
      </c>
      <c r="I39" s="32">
        <f t="shared" si="2"/>
        <v>16.587994198260429</v>
      </c>
      <c r="J39" s="32">
        <f t="shared" si="3"/>
        <v>11.717994198260428</v>
      </c>
      <c r="K39" s="32">
        <f>I39-LivingstonCPI!G51</f>
        <v>12.148401767401626</v>
      </c>
    </row>
    <row r="40" spans="1:11" x14ac:dyDescent="0.2">
      <c r="A40" s="34">
        <v>26085</v>
      </c>
      <c r="B40" s="33">
        <v>115.5</v>
      </c>
      <c r="C40" s="33">
        <v>120</v>
      </c>
      <c r="D40" s="32">
        <v>111.5</v>
      </c>
      <c r="E40" s="32">
        <f t="shared" si="0"/>
        <v>7.623318385650224</v>
      </c>
      <c r="F40" s="32">
        <v>4.75</v>
      </c>
      <c r="G40" s="32">
        <f t="shared" si="1"/>
        <v>2.873318385650224</v>
      </c>
      <c r="I40" s="32">
        <f t="shared" si="2"/>
        <v>11.944156919458699</v>
      </c>
      <c r="J40" s="32">
        <f t="shared" si="3"/>
        <v>7.194156919458699</v>
      </c>
      <c r="K40" s="32">
        <f>I40-LivingstonCPI!G52</f>
        <v>7.1188657380943088</v>
      </c>
    </row>
    <row r="41" spans="1:11" x14ac:dyDescent="0.2">
      <c r="A41" s="34">
        <v>26268</v>
      </c>
      <c r="B41" s="33">
        <v>110</v>
      </c>
      <c r="C41" s="33">
        <v>115</v>
      </c>
      <c r="D41" s="32">
        <v>102.3</v>
      </c>
      <c r="E41" s="32">
        <f t="shared" si="0"/>
        <v>12.414467253176934</v>
      </c>
      <c r="F41" s="32">
        <v>4.01</v>
      </c>
      <c r="G41" s="32">
        <f t="shared" si="1"/>
        <v>8.404467253176934</v>
      </c>
      <c r="I41" s="32">
        <f t="shared" si="2"/>
        <v>16.927659832173283</v>
      </c>
      <c r="J41" s="32">
        <f t="shared" si="3"/>
        <v>12.917659832173284</v>
      </c>
      <c r="K41" s="32">
        <f>I41-LivingstonCPI!G53</f>
        <v>13.338752817491386</v>
      </c>
    </row>
    <row r="42" spans="1:11" x14ac:dyDescent="0.2">
      <c r="A42" s="34">
        <v>26451</v>
      </c>
      <c r="B42" s="33">
        <v>124.75</v>
      </c>
      <c r="C42" s="33">
        <v>129.19999694824219</v>
      </c>
      <c r="D42" s="32">
        <v>119.3</v>
      </c>
      <c r="E42" s="32">
        <f t="shared" si="0"/>
        <v>8.2984048183086259</v>
      </c>
      <c r="F42" s="32">
        <v>3.91</v>
      </c>
      <c r="G42" s="32">
        <f t="shared" si="1"/>
        <v>4.3884048183086257</v>
      </c>
      <c r="I42" s="32">
        <f t="shared" si="2"/>
        <v>12.64634658137666</v>
      </c>
      <c r="J42" s="32">
        <f t="shared" si="3"/>
        <v>8.7363465813766599</v>
      </c>
      <c r="K42" s="32">
        <f>I42-LivingstonCPI!G54</f>
        <v>8.3824688661715143</v>
      </c>
    </row>
    <row r="43" spans="1:11" x14ac:dyDescent="0.2">
      <c r="A43" s="34">
        <v>26634</v>
      </c>
      <c r="B43" s="33">
        <v>134</v>
      </c>
      <c r="C43" s="33">
        <v>135</v>
      </c>
      <c r="D43" s="32">
        <v>127.7</v>
      </c>
      <c r="E43" s="32">
        <f t="shared" si="0"/>
        <v>5.7165231010180086</v>
      </c>
      <c r="F43" s="32">
        <v>5.07</v>
      </c>
      <c r="G43" s="32">
        <f t="shared" si="1"/>
        <v>0.64652310101800836</v>
      </c>
      <c r="I43" s="32">
        <f t="shared" si="2"/>
        <v>9.9608080155411152</v>
      </c>
      <c r="J43" s="32">
        <f t="shared" si="3"/>
        <v>4.8908080155411149</v>
      </c>
      <c r="K43" s="32">
        <f>I43-LivingstonCPI!G55</f>
        <v>5.8533830550355725</v>
      </c>
    </row>
    <row r="44" spans="1:11" x14ac:dyDescent="0.2">
      <c r="A44" s="34">
        <v>26816</v>
      </c>
      <c r="B44" s="33">
        <v>121</v>
      </c>
      <c r="C44" s="33">
        <v>125</v>
      </c>
      <c r="D44" s="32">
        <v>119</v>
      </c>
      <c r="E44" s="32">
        <f t="shared" si="0"/>
        <v>5.0420168067226889</v>
      </c>
      <c r="F44" s="32">
        <v>7.19</v>
      </c>
      <c r="G44" s="32">
        <f t="shared" si="1"/>
        <v>-2.1479831932773115</v>
      </c>
      <c r="I44" s="32">
        <f t="shared" si="2"/>
        <v>9.2592217832601982</v>
      </c>
      <c r="J44" s="32">
        <f t="shared" si="3"/>
        <v>2.0692217832601978</v>
      </c>
      <c r="K44" s="32">
        <f>I44-LivingstonCPI!G56</f>
        <v>4.4390228544155068</v>
      </c>
    </row>
    <row r="45" spans="1:11" x14ac:dyDescent="0.2">
      <c r="A45" s="34">
        <v>26999</v>
      </c>
      <c r="B45" s="33">
        <v>115</v>
      </c>
      <c r="C45" s="33">
        <v>125</v>
      </c>
      <c r="D45" s="32">
        <v>115</v>
      </c>
      <c r="E45" s="32">
        <f t="shared" si="0"/>
        <v>8.695652173913043</v>
      </c>
      <c r="F45" s="32">
        <v>7.45</v>
      </c>
      <c r="G45" s="32">
        <f t="shared" si="1"/>
        <v>1.2456521739130428</v>
      </c>
      <c r="I45" s="32">
        <f t="shared" si="2"/>
        <v>13.059542540938814</v>
      </c>
      <c r="J45" s="32">
        <f t="shared" si="3"/>
        <v>5.609542540938814</v>
      </c>
      <c r="K45" s="32">
        <f>I45-LivingstonCPI!G57</f>
        <v>6.9102013989183124</v>
      </c>
    </row>
    <row r="46" spans="1:11" x14ac:dyDescent="0.2">
      <c r="A46" s="34">
        <v>27181</v>
      </c>
      <c r="B46" s="33">
        <v>110</v>
      </c>
      <c r="C46" s="33">
        <v>118</v>
      </c>
      <c r="D46" s="32">
        <v>101</v>
      </c>
      <c r="E46" s="32">
        <f t="shared" si="0"/>
        <v>16.831683168316832</v>
      </c>
      <c r="F46" s="32">
        <v>7.9</v>
      </c>
      <c r="G46" s="32">
        <f t="shared" si="1"/>
        <v>8.9316831683168321</v>
      </c>
      <c r="I46" s="32">
        <f t="shared" si="2"/>
        <v>21.522217210339772</v>
      </c>
      <c r="J46" s="32">
        <f t="shared" si="3"/>
        <v>13.622217210339771</v>
      </c>
      <c r="K46" s="32">
        <f>I46-LivingstonCPI!G58</f>
        <v>13.258328321450879</v>
      </c>
    </row>
    <row r="47" spans="1:11" x14ac:dyDescent="0.2">
      <c r="A47" s="34">
        <v>27364</v>
      </c>
      <c r="B47" s="33">
        <v>85</v>
      </c>
      <c r="C47" s="33">
        <v>92</v>
      </c>
      <c r="D47" s="32">
        <v>80</v>
      </c>
      <c r="E47" s="32">
        <f t="shared" si="0"/>
        <v>15</v>
      </c>
      <c r="F47" s="32">
        <v>7.15</v>
      </c>
      <c r="G47" s="32">
        <f t="shared" si="1"/>
        <v>7.85</v>
      </c>
      <c r="I47" s="32">
        <f t="shared" si="2"/>
        <v>19.616996008313272</v>
      </c>
      <c r="J47" s="32">
        <f t="shared" si="3"/>
        <v>12.466996008313272</v>
      </c>
      <c r="K47" s="32">
        <f>I47-LivingstonCPI!G59</f>
        <v>11.261904624501254</v>
      </c>
    </row>
    <row r="48" spans="1:11" x14ac:dyDescent="0.2">
      <c r="A48" s="34">
        <v>27546</v>
      </c>
      <c r="B48" s="33">
        <v>110</v>
      </c>
      <c r="C48" s="33">
        <v>118.5</v>
      </c>
      <c r="D48" s="32">
        <v>102</v>
      </c>
      <c r="E48" s="32">
        <f t="shared" si="0"/>
        <v>16.176470588235293</v>
      </c>
      <c r="F48" s="32">
        <v>5.34</v>
      </c>
      <c r="G48" s="32">
        <f t="shared" si="1"/>
        <v>10.836470588235294</v>
      </c>
      <c r="I48" s="32">
        <f t="shared" si="2"/>
        <v>20.840699292285784</v>
      </c>
      <c r="J48" s="32">
        <f t="shared" si="3"/>
        <v>15.500699292285784</v>
      </c>
      <c r="K48" s="32">
        <f>I48-LivingstonCPI!G60</f>
        <v>14.283322243105452</v>
      </c>
    </row>
    <row r="49" spans="1:11" x14ac:dyDescent="0.2">
      <c r="A49" s="34">
        <v>27729</v>
      </c>
      <c r="B49" s="33">
        <v>110</v>
      </c>
      <c r="C49" s="33">
        <v>116</v>
      </c>
      <c r="D49" s="32">
        <v>102</v>
      </c>
      <c r="E49" s="32">
        <f t="shared" si="0"/>
        <v>13.725490196078432</v>
      </c>
      <c r="F49" s="32">
        <v>5.44</v>
      </c>
      <c r="G49" s="32">
        <f t="shared" si="1"/>
        <v>8.2854901960784311</v>
      </c>
      <c r="I49" s="32">
        <f t="shared" si="2"/>
        <v>18.291317450676377</v>
      </c>
      <c r="J49" s="32">
        <f t="shared" si="3"/>
        <v>12.851317450676376</v>
      </c>
      <c r="K49" s="32">
        <f>I49-LivingstonCPI!G61</f>
        <v>11.365436527225583</v>
      </c>
    </row>
    <row r="50" spans="1:11" x14ac:dyDescent="0.2">
      <c r="A50" s="34">
        <v>27912</v>
      </c>
      <c r="B50" s="33">
        <v>122</v>
      </c>
      <c r="C50" s="33">
        <v>125</v>
      </c>
      <c r="D50" s="32">
        <v>115</v>
      </c>
      <c r="E50" s="32">
        <f t="shared" si="0"/>
        <v>8.695652173913043</v>
      </c>
      <c r="F50" s="32">
        <v>5.41</v>
      </c>
      <c r="G50" s="32">
        <f t="shared" si="1"/>
        <v>3.2856521739130429</v>
      </c>
      <c r="I50" s="32">
        <f t="shared" si="2"/>
        <v>13.059542540938814</v>
      </c>
      <c r="J50" s="32">
        <f t="shared" si="3"/>
        <v>7.649542540938814</v>
      </c>
      <c r="K50" s="32">
        <f>I50-LivingstonCPI!G62</f>
        <v>6.3413499131147875</v>
      </c>
    </row>
    <row r="51" spans="1:11" x14ac:dyDescent="0.2">
      <c r="A51" s="34">
        <v>28095</v>
      </c>
      <c r="B51" s="33">
        <v>124</v>
      </c>
      <c r="C51" s="33">
        <v>125.5</v>
      </c>
      <c r="D51" s="32">
        <v>114</v>
      </c>
      <c r="E51" s="32">
        <f t="shared" si="0"/>
        <v>10.087719298245613</v>
      </c>
      <c r="F51" s="32">
        <v>4.3499999999999996</v>
      </c>
      <c r="G51" s="32">
        <f t="shared" si="1"/>
        <v>5.7377192982456133</v>
      </c>
      <c r="I51" s="32">
        <f t="shared" si="2"/>
        <v>14.507498085761359</v>
      </c>
      <c r="J51" s="32">
        <f t="shared" si="3"/>
        <v>10.157498085761359</v>
      </c>
      <c r="K51" s="32">
        <f>I51-LivingstonCPI!G63</f>
        <v>8.3332338041687528</v>
      </c>
    </row>
    <row r="52" spans="1:11" x14ac:dyDescent="0.2">
      <c r="A52" s="34">
        <v>28277</v>
      </c>
      <c r="B52" s="33">
        <v>117.69999694824219</v>
      </c>
      <c r="C52" s="33">
        <v>120</v>
      </c>
      <c r="D52" s="32">
        <v>110</v>
      </c>
      <c r="E52" s="32">
        <f t="shared" si="0"/>
        <v>9.0909090909090917</v>
      </c>
      <c r="F52" s="32">
        <v>5.0199999999999996</v>
      </c>
      <c r="G52" s="32">
        <f t="shared" si="1"/>
        <v>4.0709090909090921</v>
      </c>
      <c r="I52" s="32">
        <f t="shared" si="2"/>
        <v>13.470668150178591</v>
      </c>
      <c r="J52" s="32">
        <f t="shared" si="3"/>
        <v>8.4506681501785916</v>
      </c>
      <c r="K52" s="32">
        <f>I52-LivingstonCPI!G64</f>
        <v>6.427238306080592</v>
      </c>
    </row>
    <row r="53" spans="1:11" x14ac:dyDescent="0.2">
      <c r="A53" s="34">
        <v>28460</v>
      </c>
      <c r="B53" s="33">
        <v>110</v>
      </c>
      <c r="C53" s="33">
        <v>114</v>
      </c>
      <c r="D53" s="32">
        <v>105</v>
      </c>
      <c r="E53" s="32">
        <f t="shared" si="0"/>
        <v>8.5714285714285712</v>
      </c>
      <c r="F53" s="32">
        <v>6.07</v>
      </c>
      <c r="G53" s="32">
        <f t="shared" si="1"/>
        <v>2.5014285714285709</v>
      </c>
      <c r="I53" s="32">
        <f t="shared" si="2"/>
        <v>12.930331635177739</v>
      </c>
      <c r="J53" s="32">
        <f t="shared" si="3"/>
        <v>6.8603316351777384</v>
      </c>
      <c r="K53" s="32">
        <f>I53-LivingstonCPI!G65</f>
        <v>5.6132584644460319</v>
      </c>
    </row>
    <row r="54" spans="1:11" x14ac:dyDescent="0.2">
      <c r="A54" s="34">
        <v>28642</v>
      </c>
      <c r="B54" s="33">
        <v>113</v>
      </c>
      <c r="C54" s="33">
        <v>115</v>
      </c>
      <c r="D54" s="32">
        <v>109</v>
      </c>
      <c r="E54" s="32">
        <f t="shared" si="0"/>
        <v>5.5045871559633035</v>
      </c>
      <c r="F54" s="32">
        <v>6.73</v>
      </c>
      <c r="G54" s="32">
        <f t="shared" si="1"/>
        <v>-1.2254128440366969</v>
      </c>
      <c r="I54" s="32">
        <f t="shared" si="2"/>
        <v>9.7403633103791432</v>
      </c>
      <c r="J54" s="32">
        <f t="shared" si="3"/>
        <v>3.0103633103791427</v>
      </c>
      <c r="K54" s="32">
        <f>I54-LivingstonCPI!G66</f>
        <v>1.9074651380553833</v>
      </c>
    </row>
    <row r="55" spans="1:11" x14ac:dyDescent="0.2">
      <c r="A55" s="34">
        <v>28825</v>
      </c>
      <c r="B55" s="33">
        <v>105</v>
      </c>
      <c r="C55" s="33">
        <v>110</v>
      </c>
      <c r="D55" s="32">
        <v>104</v>
      </c>
      <c r="E55" s="32">
        <f t="shared" si="0"/>
        <v>5.7692307692307692</v>
      </c>
      <c r="F55" s="32">
        <v>9.08</v>
      </c>
      <c r="G55" s="32">
        <f t="shared" si="1"/>
        <v>-3.3107692307692309</v>
      </c>
      <c r="I55" s="32">
        <f t="shared" si="2"/>
        <v>10.015631780221231</v>
      </c>
      <c r="J55" s="32">
        <f t="shared" si="3"/>
        <v>0.93563178022123061</v>
      </c>
      <c r="K55" s="32">
        <f>I55-LivingstonCPI!G67</f>
        <v>1.5039344183496564</v>
      </c>
    </row>
    <row r="56" spans="1:11" x14ac:dyDescent="0.2">
      <c r="A56" s="34">
        <v>29007</v>
      </c>
      <c r="B56" s="33">
        <v>104</v>
      </c>
      <c r="C56" s="33">
        <v>110</v>
      </c>
      <c r="D56" s="32">
        <v>100</v>
      </c>
      <c r="E56" s="32">
        <f t="shared" si="0"/>
        <v>10</v>
      </c>
      <c r="F56" s="32">
        <v>9.06</v>
      </c>
      <c r="G56" s="32">
        <f t="shared" si="1"/>
        <v>0.9399999999999995</v>
      </c>
      <c r="I56" s="32">
        <f t="shared" si="2"/>
        <v>14.416257051430078</v>
      </c>
      <c r="J56" s="32">
        <f t="shared" si="3"/>
        <v>5.3562570514300774</v>
      </c>
      <c r="K56" s="32">
        <f>I56-LivingstonCPI!G68</f>
        <v>4.2507724178603379</v>
      </c>
    </row>
    <row r="57" spans="1:11" x14ac:dyDescent="0.2">
      <c r="A57" s="34">
        <v>29190</v>
      </c>
      <c r="B57" s="33">
        <v>122</v>
      </c>
      <c r="C57" s="33">
        <v>130</v>
      </c>
      <c r="D57" s="32">
        <v>116</v>
      </c>
      <c r="E57" s="32">
        <f t="shared" si="0"/>
        <v>12.068965517241379</v>
      </c>
      <c r="F57" s="32">
        <v>12.04</v>
      </c>
      <c r="G57" s="32">
        <f t="shared" si="1"/>
        <v>2.8965517241379857E-2</v>
      </c>
      <c r="I57" s="32">
        <f t="shared" si="2"/>
        <v>16.568286964623123</v>
      </c>
      <c r="J57" s="32">
        <f t="shared" si="3"/>
        <v>4.5282869646231241</v>
      </c>
      <c r="K57" s="32">
        <f>I57-LivingstonCPI!G69</f>
        <v>5.3437971687047643</v>
      </c>
    </row>
    <row r="58" spans="1:11" x14ac:dyDescent="0.2">
      <c r="A58" s="34">
        <v>29373</v>
      </c>
      <c r="B58" s="33">
        <v>125</v>
      </c>
      <c r="C58" s="33">
        <v>136.5</v>
      </c>
      <c r="D58" s="32">
        <v>127</v>
      </c>
      <c r="E58" s="32">
        <f t="shared" si="0"/>
        <v>7.4803149606299222</v>
      </c>
      <c r="F58" s="32">
        <v>7.07</v>
      </c>
      <c r="G58" s="32">
        <f t="shared" si="1"/>
        <v>0.4103149606299219</v>
      </c>
      <c r="I58" s="32">
        <f t="shared" si="2"/>
        <v>11.795412222764547</v>
      </c>
      <c r="J58" s="32">
        <f t="shared" si="3"/>
        <v>4.7254122227645468</v>
      </c>
      <c r="K58" s="32">
        <f>I58-LivingstonCPI!G70</f>
        <v>0.43458748049650175</v>
      </c>
    </row>
    <row r="59" spans="1:11" x14ac:dyDescent="0.2">
      <c r="A59" s="34">
        <v>29556</v>
      </c>
      <c r="B59" s="33">
        <v>143.5</v>
      </c>
      <c r="C59" s="33">
        <v>150</v>
      </c>
      <c r="D59" s="32">
        <v>139</v>
      </c>
      <c r="E59" s="32">
        <f t="shared" si="0"/>
        <v>7.9136690647482011</v>
      </c>
      <c r="F59" s="32">
        <v>15.49</v>
      </c>
      <c r="G59" s="32">
        <f t="shared" si="1"/>
        <v>-7.5763309352517991</v>
      </c>
      <c r="I59" s="32">
        <f t="shared" si="2"/>
        <v>12.246164537047168</v>
      </c>
      <c r="J59" s="32">
        <f t="shared" si="3"/>
        <v>-3.2438354629528323</v>
      </c>
      <c r="K59" s="32">
        <f>I59-LivingstonCPI!G71</f>
        <v>0.2335611498868797</v>
      </c>
    </row>
    <row r="60" spans="1:11" x14ac:dyDescent="0.2">
      <c r="A60" s="34">
        <v>29738</v>
      </c>
      <c r="B60" s="33">
        <v>157.5</v>
      </c>
      <c r="C60" s="33">
        <v>164.5</v>
      </c>
      <c r="D60" s="32">
        <v>149</v>
      </c>
      <c r="E60" s="32">
        <f t="shared" si="0"/>
        <v>10.40268456375839</v>
      </c>
      <c r="F60" s="32">
        <v>14.73</v>
      </c>
      <c r="G60" s="32">
        <f t="shared" si="1"/>
        <v>-4.3273154362416104</v>
      </c>
      <c r="I60" s="32">
        <f t="shared" si="2"/>
        <v>14.835108511044837</v>
      </c>
      <c r="J60" s="32">
        <f t="shared" si="3"/>
        <v>0.10510851104483621</v>
      </c>
      <c r="K60" s="32">
        <f>I60-LivingstonCPI!G72</f>
        <v>5.0150185560223512</v>
      </c>
    </row>
    <row r="61" spans="1:11" x14ac:dyDescent="0.2">
      <c r="A61" s="34">
        <v>29921</v>
      </c>
      <c r="B61" s="33">
        <v>130</v>
      </c>
      <c r="C61" s="33">
        <v>138</v>
      </c>
      <c r="D61" s="32">
        <v>120</v>
      </c>
      <c r="E61" s="32">
        <f t="shared" si="0"/>
        <v>15</v>
      </c>
      <c r="F61" s="32">
        <v>10.85</v>
      </c>
      <c r="G61" s="32">
        <f t="shared" si="1"/>
        <v>4.1500000000000004</v>
      </c>
      <c r="I61" s="32">
        <f t="shared" si="2"/>
        <v>19.616996008313262</v>
      </c>
      <c r="J61" s="32">
        <f t="shared" si="3"/>
        <v>8.7669960083132619</v>
      </c>
      <c r="K61" s="32">
        <f>I61-LivingstonCPI!G73</f>
        <v>11.006778073336475</v>
      </c>
    </row>
    <row r="62" spans="1:11" x14ac:dyDescent="0.2">
      <c r="A62" s="34">
        <v>30103</v>
      </c>
      <c r="B62" s="33">
        <v>134</v>
      </c>
      <c r="C62" s="33">
        <v>139</v>
      </c>
      <c r="D62" s="32">
        <v>128</v>
      </c>
      <c r="E62" s="32">
        <f t="shared" si="0"/>
        <v>8.59375</v>
      </c>
      <c r="F62" s="32">
        <v>12.47</v>
      </c>
      <c r="G62" s="32">
        <f t="shared" si="1"/>
        <v>-3.8762500000000006</v>
      </c>
      <c r="I62" s="32">
        <f t="shared" si="2"/>
        <v>12.953549219806693</v>
      </c>
      <c r="J62" s="32">
        <f t="shared" si="3"/>
        <v>0.48354921980669197</v>
      </c>
      <c r="K62" s="32">
        <f>I62-LivingstonCPI!G74</f>
        <v>6.3759903031693419</v>
      </c>
    </row>
    <row r="63" spans="1:11" x14ac:dyDescent="0.2">
      <c r="A63" s="34">
        <v>30286</v>
      </c>
      <c r="B63" s="33">
        <v>165</v>
      </c>
      <c r="C63" s="33">
        <v>171</v>
      </c>
      <c r="D63" s="32">
        <v>154</v>
      </c>
      <c r="E63" s="32">
        <f t="shared" si="0"/>
        <v>11.038961038961039</v>
      </c>
      <c r="F63" s="32">
        <v>7.94</v>
      </c>
      <c r="G63" s="32">
        <f t="shared" si="1"/>
        <v>3.0989610389610389</v>
      </c>
      <c r="I63" s="32">
        <f t="shared" si="2"/>
        <v>15.496930081431772</v>
      </c>
      <c r="J63" s="32">
        <f t="shared" si="3"/>
        <v>7.5569300814317719</v>
      </c>
      <c r="K63" s="32">
        <f>I63-LivingstonCPI!G75</f>
        <v>9.6995822405613357</v>
      </c>
    </row>
    <row r="64" spans="1:11" x14ac:dyDescent="0.2">
      <c r="A64" s="34">
        <v>30468</v>
      </c>
      <c r="B64" s="33">
        <v>193</v>
      </c>
      <c r="C64" s="33">
        <v>201</v>
      </c>
      <c r="D64" s="32">
        <v>183</v>
      </c>
      <c r="E64" s="32">
        <f t="shared" si="0"/>
        <v>9.8360655737704921</v>
      </c>
      <c r="F64" s="32">
        <v>8.7899999999999991</v>
      </c>
      <c r="G64" s="32">
        <f t="shared" si="1"/>
        <v>1.0460655737704929</v>
      </c>
      <c r="I64" s="32">
        <f t="shared" si="2"/>
        <v>14.245741020056855</v>
      </c>
      <c r="J64" s="32">
        <f t="shared" si="3"/>
        <v>5.4557410200568555</v>
      </c>
      <c r="K64" s="32">
        <f>I64-LivingstonCPI!G76</f>
        <v>8.6619846748791893</v>
      </c>
    </row>
    <row r="65" spans="1:11" x14ac:dyDescent="0.2">
      <c r="A65" s="34">
        <v>30651</v>
      </c>
      <c r="B65" s="33">
        <v>195</v>
      </c>
      <c r="C65" s="33">
        <v>198</v>
      </c>
      <c r="D65" s="32">
        <v>186</v>
      </c>
      <c r="E65" s="32">
        <f t="shared" si="0"/>
        <v>6.4516129032258061</v>
      </c>
      <c r="F65" s="32">
        <v>9</v>
      </c>
      <c r="G65" s="32">
        <f t="shared" si="1"/>
        <v>-2.5483870967741939</v>
      </c>
      <c r="I65" s="32">
        <f t="shared" si="2"/>
        <v>10.725410049771043</v>
      </c>
      <c r="J65" s="32">
        <f t="shared" si="3"/>
        <v>1.7254100497710425</v>
      </c>
      <c r="K65" s="32">
        <f>I65-LivingstonCPI!G77</f>
        <v>4.578681695508001</v>
      </c>
    </row>
    <row r="66" spans="1:11" x14ac:dyDescent="0.2">
      <c r="A66" s="34">
        <v>30834</v>
      </c>
      <c r="B66" s="33">
        <v>180</v>
      </c>
      <c r="C66" s="33">
        <v>184</v>
      </c>
      <c r="D66" s="32">
        <v>178</v>
      </c>
      <c r="E66" s="32">
        <f t="shared" si="0"/>
        <v>3.3707865168539324</v>
      </c>
      <c r="F66" s="32">
        <v>9.8699999999999992</v>
      </c>
      <c r="G66" s="32">
        <f t="shared" si="1"/>
        <v>-6.4992134831460664</v>
      </c>
      <c r="I66" s="32">
        <f t="shared" si="2"/>
        <v>7.5208952883714808</v>
      </c>
      <c r="J66" s="32">
        <f t="shared" si="3"/>
        <v>-2.3491047116285184</v>
      </c>
      <c r="K66" s="32">
        <f>I66-LivingstonCPI!G78</f>
        <v>0.97944451116941256</v>
      </c>
    </row>
    <row r="67" spans="1:11" x14ac:dyDescent="0.2">
      <c r="A67" s="34">
        <v>31017</v>
      </c>
      <c r="B67" s="33">
        <v>189</v>
      </c>
      <c r="C67" s="33">
        <v>190</v>
      </c>
      <c r="D67" s="32">
        <v>183</v>
      </c>
      <c r="E67" s="32">
        <f t="shared" ref="E67:E78" si="4">(C67-D67)/D67*100</f>
        <v>3.8251366120218582</v>
      </c>
      <c r="F67" s="32">
        <v>8.06</v>
      </c>
      <c r="G67" s="32">
        <f t="shared" ref="G67:G78" si="5">E67-F67</f>
        <v>-4.2348633879781428</v>
      </c>
      <c r="I67" s="32">
        <f t="shared" ref="I67:I78" si="6">(C67+$H$2*C67-D67)/D67*100</f>
        <v>7.9934865363721563</v>
      </c>
      <c r="J67" s="32">
        <f t="shared" ref="J67:J78" si="7">I67-F67</f>
        <v>-6.651346362784416E-2</v>
      </c>
      <c r="K67" s="32">
        <f>I67-LivingstonCPI!G79</f>
        <v>2.8079489531181236</v>
      </c>
    </row>
    <row r="68" spans="1:11" x14ac:dyDescent="0.2">
      <c r="A68" s="34">
        <v>31199</v>
      </c>
      <c r="B68" s="33">
        <v>220</v>
      </c>
      <c r="C68" s="33">
        <v>221</v>
      </c>
      <c r="D68" s="32">
        <v>211</v>
      </c>
      <c r="E68" s="32">
        <f t="shared" si="4"/>
        <v>4.7393364928909953</v>
      </c>
      <c r="F68" s="32">
        <v>6.95</v>
      </c>
      <c r="G68" s="32">
        <f t="shared" si="5"/>
        <v>-2.2106635071090048</v>
      </c>
      <c r="I68" s="32">
        <f t="shared" si="6"/>
        <v>8.9443895233349693</v>
      </c>
      <c r="J68" s="32">
        <f t="shared" si="7"/>
        <v>1.9943895233349691</v>
      </c>
      <c r="K68" s="32">
        <f>I68-LivingstonCPI!G80</f>
        <v>3.7897503480772379</v>
      </c>
    </row>
    <row r="69" spans="1:11" x14ac:dyDescent="0.2">
      <c r="A69" s="34">
        <v>31382</v>
      </c>
      <c r="B69" s="33">
        <v>235</v>
      </c>
      <c r="C69" s="33">
        <v>237</v>
      </c>
      <c r="D69" s="32">
        <v>221</v>
      </c>
      <c r="E69" s="32">
        <f t="shared" si="4"/>
        <v>7.2398190045248878</v>
      </c>
      <c r="F69" s="32">
        <v>7.1</v>
      </c>
      <c r="G69" s="32">
        <f t="shared" si="5"/>
        <v>0.13981900452488816</v>
      </c>
      <c r="I69" s="32">
        <f t="shared" si="6"/>
        <v>11.545260885186876</v>
      </c>
      <c r="J69" s="32">
        <f t="shared" si="7"/>
        <v>4.445260885186876</v>
      </c>
      <c r="K69" s="32">
        <f>I69-LivingstonCPI!G81</f>
        <v>7.0905757853404854</v>
      </c>
    </row>
    <row r="70" spans="1:11" x14ac:dyDescent="0.2">
      <c r="A70" s="34">
        <v>31564</v>
      </c>
      <c r="B70" s="33">
        <v>275</v>
      </c>
      <c r="C70" s="33">
        <v>275</v>
      </c>
      <c r="D70" s="32">
        <v>264</v>
      </c>
      <c r="E70" s="32">
        <f t="shared" si="4"/>
        <v>4.1666666666666661</v>
      </c>
      <c r="F70" s="32">
        <v>6.21</v>
      </c>
      <c r="G70" s="32">
        <f t="shared" si="5"/>
        <v>-2.0433333333333339</v>
      </c>
      <c r="I70" s="32">
        <f t="shared" si="6"/>
        <v>8.3487282683996966</v>
      </c>
      <c r="J70" s="32">
        <f t="shared" si="7"/>
        <v>2.1387282683996967</v>
      </c>
      <c r="K70" s="32">
        <f>I70-LivingstonCPI!G82</f>
        <v>4.1372311887808868</v>
      </c>
    </row>
    <row r="71" spans="1:11" x14ac:dyDescent="0.2">
      <c r="A71" s="34">
        <v>31747</v>
      </c>
      <c r="B71" s="33">
        <v>271</v>
      </c>
      <c r="C71" s="33">
        <v>280</v>
      </c>
      <c r="D71" s="32">
        <v>265</v>
      </c>
      <c r="E71" s="32">
        <f t="shared" si="4"/>
        <v>5.6603773584905666</v>
      </c>
      <c r="F71" s="32">
        <v>5.53</v>
      </c>
      <c r="G71" s="32">
        <f t="shared" si="5"/>
        <v>0.13037735849056631</v>
      </c>
      <c r="I71" s="32">
        <f t="shared" si="6"/>
        <v>9.9024081454559951</v>
      </c>
      <c r="J71" s="32">
        <f t="shared" si="7"/>
        <v>4.3724081454559949</v>
      </c>
      <c r="K71" s="32">
        <f>I71-LivingstonCPI!G83</f>
        <v>5.6512735009779282</v>
      </c>
    </row>
    <row r="72" spans="1:11" x14ac:dyDescent="0.2">
      <c r="A72" s="34">
        <v>31929</v>
      </c>
      <c r="B72" s="33">
        <v>333</v>
      </c>
      <c r="C72" s="33">
        <v>350</v>
      </c>
      <c r="D72" s="32">
        <v>323.89999999999998</v>
      </c>
      <c r="E72" s="32">
        <f t="shared" si="4"/>
        <v>8.0580426057425196</v>
      </c>
      <c r="F72" s="32">
        <v>5.67</v>
      </c>
      <c r="G72" s="32">
        <f t="shared" si="5"/>
        <v>2.3880426057425197</v>
      </c>
      <c r="I72" s="32">
        <f t="shared" si="6"/>
        <v>12.396334356845633</v>
      </c>
      <c r="J72" s="32">
        <f t="shared" si="7"/>
        <v>6.7263343568456335</v>
      </c>
      <c r="K72" s="32">
        <f>I72-LivingstonCPI!G84</f>
        <v>7.2734442176688461</v>
      </c>
    </row>
    <row r="73" spans="1:11" x14ac:dyDescent="0.2">
      <c r="A73" s="34">
        <v>32112</v>
      </c>
      <c r="B73" s="33">
        <v>262.5</v>
      </c>
      <c r="C73" s="33">
        <v>262</v>
      </c>
      <c r="D73" s="32">
        <v>274</v>
      </c>
      <c r="E73" s="32">
        <f t="shared" si="4"/>
        <v>-4.3795620437956204</v>
      </c>
      <c r="F73" s="32">
        <v>5.77</v>
      </c>
      <c r="G73" s="32">
        <f t="shared" si="5"/>
        <v>-10.149562043795619</v>
      </c>
      <c r="I73" s="32">
        <f t="shared" si="6"/>
        <v>-0.54061264938726494</v>
      </c>
      <c r="J73" s="32">
        <f t="shared" si="7"/>
        <v>-6.3106126493872647</v>
      </c>
      <c r="K73" s="32">
        <f>I73-LivingstonCPI!G85</f>
        <v>-5.3769868167779364</v>
      </c>
    </row>
    <row r="74" spans="1:11" x14ac:dyDescent="0.2">
      <c r="A74" s="34">
        <v>32295</v>
      </c>
      <c r="B74" s="33">
        <v>290</v>
      </c>
      <c r="C74" s="33">
        <v>282</v>
      </c>
      <c r="D74" s="32">
        <v>293</v>
      </c>
      <c r="E74" s="32">
        <f t="shared" si="4"/>
        <v>-3.7542662116040959</v>
      </c>
      <c r="F74" s="32">
        <v>6.46</v>
      </c>
      <c r="G74" s="32">
        <f t="shared" si="5"/>
        <v>-10.214266211604096</v>
      </c>
      <c r="I74" s="32">
        <f t="shared" si="6"/>
        <v>0.10978742942376653</v>
      </c>
      <c r="J74" s="32">
        <f t="shared" si="7"/>
        <v>-6.3502125705762333</v>
      </c>
      <c r="K74" s="32">
        <f>I74-LivingstonCPI!G86</f>
        <v>-5.1848325534968165</v>
      </c>
    </row>
    <row r="75" spans="1:11" x14ac:dyDescent="0.2">
      <c r="A75" s="34">
        <v>32478</v>
      </c>
      <c r="B75" s="33">
        <v>305</v>
      </c>
      <c r="C75" s="33">
        <v>300</v>
      </c>
      <c r="D75" s="32">
        <v>304</v>
      </c>
      <c r="E75" s="32">
        <f t="shared" si="4"/>
        <v>-1.3157894736842104</v>
      </c>
      <c r="F75" s="32">
        <v>8.07</v>
      </c>
      <c r="G75" s="32">
        <f t="shared" si="5"/>
        <v>-9.3857894736842109</v>
      </c>
      <c r="I75" s="32">
        <f t="shared" si="6"/>
        <v>2.6461636226944494</v>
      </c>
      <c r="J75" s="32">
        <f t="shared" si="7"/>
        <v>-5.4238363773055509</v>
      </c>
      <c r="K75" s="32">
        <f>I75-LivingstonCPI!G87</f>
        <v>-2.8862823007664424</v>
      </c>
    </row>
    <row r="76" spans="1:11" x14ac:dyDescent="0.2">
      <c r="A76" s="34">
        <v>32660</v>
      </c>
      <c r="B76" s="33">
        <v>366</v>
      </c>
      <c r="C76" s="33">
        <v>375</v>
      </c>
      <c r="D76" s="32">
        <v>365</v>
      </c>
      <c r="E76" s="32">
        <f t="shared" si="4"/>
        <v>2.7397260273972601</v>
      </c>
      <c r="F76" s="32">
        <v>8.15</v>
      </c>
      <c r="G76" s="32">
        <f t="shared" si="5"/>
        <v>-5.4102739726027398</v>
      </c>
      <c r="I76" s="32">
        <f t="shared" si="6"/>
        <v>6.8644991140380567</v>
      </c>
      <c r="J76" s="32">
        <f t="shared" si="7"/>
        <v>-1.2855008859619437</v>
      </c>
      <c r="K76" s="32">
        <f>I76-LivingstonCPI!G88</f>
        <v>1.2593000888552739</v>
      </c>
    </row>
    <row r="77" spans="1:11" x14ac:dyDescent="0.2">
      <c r="A77" s="34">
        <v>32843</v>
      </c>
      <c r="B77" s="33">
        <v>338</v>
      </c>
      <c r="C77" s="33">
        <v>353.5</v>
      </c>
      <c r="D77" s="32">
        <v>339</v>
      </c>
      <c r="E77" s="32">
        <f t="shared" si="4"/>
        <v>4.277286135693215</v>
      </c>
      <c r="F77" s="32">
        <v>7.63</v>
      </c>
      <c r="G77" s="32">
        <f t="shared" si="5"/>
        <v>-3.3527138643067849</v>
      </c>
      <c r="I77" s="32">
        <f t="shared" si="6"/>
        <v>8.4637888647909225</v>
      </c>
      <c r="J77" s="32">
        <f t="shared" si="7"/>
        <v>0.83378886479092262</v>
      </c>
      <c r="K77" s="32">
        <f>I77-LivingstonCPI!G89</f>
        <v>3.7663366354915553</v>
      </c>
    </row>
    <row r="78" spans="1:11" x14ac:dyDescent="0.2">
      <c r="A78" s="34">
        <v>33025</v>
      </c>
      <c r="B78" s="33">
        <v>363</v>
      </c>
      <c r="C78" s="33">
        <v>372</v>
      </c>
      <c r="D78" s="32">
        <v>354</v>
      </c>
      <c r="E78" s="32">
        <f t="shared" si="4"/>
        <v>5.0847457627118651</v>
      </c>
      <c r="F78" s="32">
        <v>7.73</v>
      </c>
      <c r="G78" s="32">
        <f t="shared" si="5"/>
        <v>-2.6452542372881354</v>
      </c>
      <c r="I78" s="32">
        <f t="shared" si="6"/>
        <v>9.303666212460163</v>
      </c>
      <c r="J78" s="32">
        <f t="shared" si="7"/>
        <v>1.5736662124601626</v>
      </c>
      <c r="K78" s="32">
        <f>I78-LivingstonCPI!G90</f>
        <v>4.4549462745237784</v>
      </c>
    </row>
    <row r="80" spans="1:11" x14ac:dyDescent="0.2">
      <c r="G80" s="32">
        <f>AVERAGE(G37:G78)+AVERAGE(G2:G35)</f>
        <v>-0.69388831691676889</v>
      </c>
      <c r="J80" s="32">
        <f>AVERAGE(J37:J78)+AVERAGE(J2:J35)</f>
        <v>7.7307486145933755</v>
      </c>
    </row>
  </sheetData>
  <pageMargins left="0.75" right="0.75" top="1" bottom="1" header="0.5" footer="0.5"/>
  <pageSetup orientation="portrait" r:id="rId1"/>
  <headerFooter alignWithMargins="0">
    <oddHeader>&amp;A</oddHeader>
    <oddFooter>Page &amp;P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K30"/>
  <sheetViews>
    <sheetView topLeftCell="I1" workbookViewId="0">
      <selection activeCell="J2" sqref="J2"/>
    </sheetView>
  </sheetViews>
  <sheetFormatPr defaultColWidth="11.42578125" defaultRowHeight="15" x14ac:dyDescent="0.25"/>
  <cols>
    <col min="3" max="3" width="15.85546875" customWidth="1"/>
    <col min="4" max="4" width="18" customWidth="1"/>
    <col min="5" max="5" width="42.85546875" customWidth="1"/>
    <col min="6" max="6" width="40.28515625" customWidth="1"/>
    <col min="7" max="7" width="46.5703125" customWidth="1"/>
    <col min="8" max="8" width="27.7109375" customWidth="1"/>
    <col min="9" max="9" width="42.85546875" customWidth="1"/>
  </cols>
  <sheetData>
    <row r="1" spans="1:11" x14ac:dyDescent="0.25">
      <c r="A1" t="s">
        <v>107</v>
      </c>
      <c r="B1" t="s">
        <v>108</v>
      </c>
      <c r="C1" t="s">
        <v>109</v>
      </c>
      <c r="D1" t="s">
        <v>110</v>
      </c>
      <c r="E1" s="36" t="s">
        <v>100</v>
      </c>
      <c r="F1" s="36" t="s">
        <v>102</v>
      </c>
      <c r="G1" s="36" t="s">
        <v>103</v>
      </c>
      <c r="H1" s="36" t="s">
        <v>104</v>
      </c>
      <c r="I1" s="36" t="s">
        <v>105</v>
      </c>
      <c r="J1" s="36" t="s">
        <v>106</v>
      </c>
      <c r="K1" s="32" t="s">
        <v>259</v>
      </c>
    </row>
    <row r="2" spans="1:11" x14ac:dyDescent="0.25">
      <c r="A2" t="s">
        <v>111</v>
      </c>
      <c r="B2">
        <v>319.33999999999997</v>
      </c>
      <c r="C2">
        <v>320.39999999999998</v>
      </c>
      <c r="D2">
        <v>333</v>
      </c>
      <c r="E2">
        <f>(D2-B2)/B2*100</f>
        <v>4.277572493267372</v>
      </c>
      <c r="F2" s="4">
        <v>6.74</v>
      </c>
      <c r="G2" s="29">
        <f>E2-F2</f>
        <v>-2.4624275067326282</v>
      </c>
      <c r="H2">
        <f>Livingston!H2</f>
        <v>4.0147791376637099E-2</v>
      </c>
      <c r="I2">
        <f>(D2+$H$2*D2-B2)/B2*100</f>
        <v>8.4640867189892273</v>
      </c>
      <c r="J2" s="29">
        <f>I2-F2</f>
        <v>1.7240867189892271</v>
      </c>
      <c r="K2">
        <f>I2-LivingstonCPI!G91</f>
        <v>4.0446110635585111</v>
      </c>
    </row>
    <row r="3" spans="1:11" x14ac:dyDescent="0.25">
      <c r="A3" t="s">
        <v>112</v>
      </c>
      <c r="B3">
        <v>382.8</v>
      </c>
      <c r="C3">
        <v>395.5</v>
      </c>
      <c r="D3">
        <v>410</v>
      </c>
      <c r="E3">
        <f t="shared" ref="E3:E28" si="0">(D3-B3)/B3*100</f>
        <v>7.1055381400208955</v>
      </c>
      <c r="F3" s="4">
        <v>5.57</v>
      </c>
      <c r="G3" s="29">
        <f t="shared" ref="G3:G4" si="1">E3-F3</f>
        <v>1.5355381400208952</v>
      </c>
      <c r="I3">
        <f t="shared" ref="I3:I28" si="2">(D3+$H$2*D3-B3)/B3*100</f>
        <v>11.405588940548901</v>
      </c>
      <c r="J3" s="29">
        <f t="shared" ref="J3:J4" si="3">I3-F3</f>
        <v>5.8355889405489005</v>
      </c>
      <c r="K3">
        <f>I3-LivingstonCPI!G92</f>
        <v>6.9677191180636928</v>
      </c>
    </row>
    <row r="4" spans="1:11" x14ac:dyDescent="0.25">
      <c r="A4" t="s">
        <v>113</v>
      </c>
      <c r="B4">
        <v>378.52</v>
      </c>
      <c r="C4">
        <v>390</v>
      </c>
      <c r="D4">
        <v>405</v>
      </c>
      <c r="E4">
        <f t="shared" si="0"/>
        <v>6.9956673359399808</v>
      </c>
      <c r="F4" s="4">
        <v>4.07</v>
      </c>
      <c r="G4" s="29">
        <f t="shared" si="1"/>
        <v>2.9256673359399805</v>
      </c>
      <c r="I4">
        <f t="shared" si="2"/>
        <v>11.291307066347365</v>
      </c>
      <c r="J4" s="29">
        <f t="shared" si="3"/>
        <v>7.2213070663473644</v>
      </c>
      <c r="K4">
        <f>I4-LivingstonCPI!G93</f>
        <v>7.3247859600882759</v>
      </c>
    </row>
    <row r="5" spans="1:11" ht="15.75" x14ac:dyDescent="0.25">
      <c r="A5" t="s">
        <v>114</v>
      </c>
      <c r="B5">
        <v>416.74</v>
      </c>
      <c r="C5">
        <v>420</v>
      </c>
      <c r="D5">
        <v>431.5</v>
      </c>
      <c r="E5">
        <f t="shared" si="0"/>
        <v>3.5417766473100714</v>
      </c>
      <c r="F5" s="37">
        <v>3.7</v>
      </c>
      <c r="G5">
        <f>E5-F5</f>
        <v>-0.15822335268992882</v>
      </c>
      <c r="I5">
        <f t="shared" si="2"/>
        <v>7.6987502949126263</v>
      </c>
      <c r="J5">
        <f>I5-F5</f>
        <v>3.9987502949126261</v>
      </c>
      <c r="K5">
        <f>I5-LivingstonCPI!G94</f>
        <v>3.6127287895362903</v>
      </c>
    </row>
    <row r="6" spans="1:11" ht="15.75" x14ac:dyDescent="0.25">
      <c r="A6" t="s">
        <v>115</v>
      </c>
      <c r="B6">
        <v>427.59</v>
      </c>
      <c r="C6">
        <v>450</v>
      </c>
      <c r="D6">
        <v>456</v>
      </c>
      <c r="E6">
        <f t="shared" si="0"/>
        <v>6.6442152529292144</v>
      </c>
      <c r="F6" s="37">
        <v>3.2</v>
      </c>
      <c r="G6">
        <f t="shared" ref="G6:G28" si="4">E6-F6</f>
        <v>3.4442152529292143</v>
      </c>
      <c r="I6">
        <f t="shared" si="2"/>
        <v>10.925744958428993</v>
      </c>
      <c r="J6">
        <f t="shared" ref="J6:J28" si="5">I6-F6</f>
        <v>7.7257449584289928</v>
      </c>
      <c r="K6">
        <f>I6-LivingstonCPI!G95</f>
        <v>7.2586081460171537</v>
      </c>
    </row>
    <row r="7" spans="1:11" ht="15.75" x14ac:dyDescent="0.25">
      <c r="A7" t="s">
        <v>116</v>
      </c>
      <c r="B7">
        <v>452.41</v>
      </c>
      <c r="C7">
        <v>461</v>
      </c>
      <c r="D7">
        <v>475</v>
      </c>
      <c r="E7">
        <f t="shared" si="0"/>
        <v>4.9932583276231677</v>
      </c>
      <c r="F7" s="37">
        <v>3</v>
      </c>
      <c r="G7">
        <f t="shared" si="4"/>
        <v>1.9932583276231677</v>
      </c>
      <c r="I7">
        <f t="shared" si="2"/>
        <v>9.2085057589139474</v>
      </c>
      <c r="J7">
        <f t="shared" si="5"/>
        <v>6.2085057589139474</v>
      </c>
      <c r="K7">
        <f>I7-LivingstonCPI!G96</f>
        <v>5.3196168700250626</v>
      </c>
    </row>
    <row r="8" spans="1:11" ht="15.75" x14ac:dyDescent="0.25">
      <c r="A8" t="s">
        <v>117</v>
      </c>
      <c r="B8">
        <v>462.09</v>
      </c>
      <c r="C8">
        <v>479</v>
      </c>
      <c r="D8">
        <v>485.5</v>
      </c>
      <c r="E8">
        <f t="shared" si="0"/>
        <v>5.0661126620355397</v>
      </c>
      <c r="F8" s="37">
        <v>3.19</v>
      </c>
      <c r="G8">
        <f t="shared" si="4"/>
        <v>1.8761126620355397</v>
      </c>
      <c r="I8">
        <f t="shared" si="2"/>
        <v>9.2842850339451903</v>
      </c>
      <c r="J8">
        <f t="shared" si="5"/>
        <v>6.0942850339451908</v>
      </c>
      <c r="K8">
        <f>I8-LivingstonCPI!G97</f>
        <v>5.9212102226891812</v>
      </c>
    </row>
    <row r="9" spans="1:11" ht="15.75" x14ac:dyDescent="0.25">
      <c r="A9" t="s">
        <v>118</v>
      </c>
      <c r="B9">
        <v>457.06</v>
      </c>
      <c r="C9">
        <v>466</v>
      </c>
      <c r="D9">
        <v>469</v>
      </c>
      <c r="E9">
        <f t="shared" si="0"/>
        <v>2.6123484881634793</v>
      </c>
      <c r="F9" s="37">
        <v>4.16</v>
      </c>
      <c r="G9">
        <f t="shared" si="4"/>
        <v>-1.5476515118365208</v>
      </c>
      <c r="I9">
        <f t="shared" si="2"/>
        <v>6.7320076479330515</v>
      </c>
      <c r="J9">
        <f t="shared" si="5"/>
        <v>2.5720076479330514</v>
      </c>
      <c r="K9">
        <f>I9-LivingstonCPI!G98</f>
        <v>2.9328217591949279</v>
      </c>
    </row>
    <row r="10" spans="1:11" ht="15.75" x14ac:dyDescent="0.25">
      <c r="A10" t="s">
        <v>119</v>
      </c>
      <c r="B10">
        <v>461.47</v>
      </c>
      <c r="C10">
        <v>460</v>
      </c>
      <c r="D10">
        <v>470</v>
      </c>
      <c r="E10">
        <f t="shared" si="0"/>
        <v>1.8484408520597164</v>
      </c>
      <c r="F10" s="37">
        <v>5.34</v>
      </c>
      <c r="G10">
        <f t="shared" si="4"/>
        <v>-3.4915591479402837</v>
      </c>
      <c r="I10">
        <f t="shared" si="2"/>
        <v>5.9374308074239721</v>
      </c>
      <c r="J10">
        <f t="shared" si="5"/>
        <v>0.59743080742397225</v>
      </c>
      <c r="K10">
        <f>I10-LivingstonCPI!G99</f>
        <v>1.9240528810025674</v>
      </c>
    </row>
    <row r="11" spans="1:11" ht="15.75" x14ac:dyDescent="0.25">
      <c r="A11" t="s">
        <v>120</v>
      </c>
      <c r="B11">
        <v>528.19000000000005</v>
      </c>
      <c r="C11">
        <v>536.34</v>
      </c>
      <c r="D11">
        <v>550</v>
      </c>
      <c r="E11">
        <f t="shared" si="0"/>
        <v>4.129195933281574</v>
      </c>
      <c r="F11" s="37">
        <v>5.69</v>
      </c>
      <c r="G11">
        <f t="shared" si="4"/>
        <v>-1.5608040667184264</v>
      </c>
      <c r="I11">
        <f t="shared" si="2"/>
        <v>8.3097531678279299</v>
      </c>
      <c r="J11">
        <f t="shared" si="5"/>
        <v>2.6197531678279296</v>
      </c>
      <c r="K11">
        <f>I11-LivingstonCPI!G100</f>
        <v>4.4256188689470841</v>
      </c>
    </row>
    <row r="12" spans="1:11" ht="15.75" x14ac:dyDescent="0.25">
      <c r="A12" t="s">
        <v>121</v>
      </c>
      <c r="B12">
        <v>593.96</v>
      </c>
      <c r="C12">
        <v>624.20000000000005</v>
      </c>
      <c r="D12">
        <v>630</v>
      </c>
      <c r="E12">
        <f t="shared" si="0"/>
        <v>6.0677486699440975</v>
      </c>
      <c r="F12" s="37">
        <v>5.39</v>
      </c>
      <c r="G12">
        <f t="shared" si="4"/>
        <v>0.67774866994409777</v>
      </c>
      <c r="I12">
        <f t="shared" si="2"/>
        <v>10.326134515334589</v>
      </c>
      <c r="J12">
        <f t="shared" si="5"/>
        <v>4.9361345153345892</v>
      </c>
      <c r="K12">
        <f>I12-LivingstonCPI!G101</f>
        <v>7.0079822707021737</v>
      </c>
    </row>
    <row r="13" spans="1:11" ht="15.75" x14ac:dyDescent="0.25">
      <c r="A13" t="s">
        <v>122</v>
      </c>
      <c r="B13">
        <v>665.42</v>
      </c>
      <c r="C13">
        <v>674.17</v>
      </c>
      <c r="D13">
        <v>690</v>
      </c>
      <c r="E13">
        <f t="shared" si="0"/>
        <v>3.6939076072255181</v>
      </c>
      <c r="F13" s="37">
        <v>4.99</v>
      </c>
      <c r="G13">
        <f t="shared" si="4"/>
        <v>-1.2960923927744821</v>
      </c>
      <c r="I13">
        <f t="shared" si="2"/>
        <v>7.8569889768686894</v>
      </c>
      <c r="J13">
        <f t="shared" si="5"/>
        <v>2.8669889768686891</v>
      </c>
      <c r="K13">
        <f>I13-LivingstonCPI!G102</f>
        <v>4.5300535961905144</v>
      </c>
    </row>
    <row r="14" spans="1:11" ht="15.75" x14ac:dyDescent="0.25">
      <c r="A14" t="s">
        <v>123</v>
      </c>
      <c r="B14">
        <v>735.88</v>
      </c>
      <c r="C14">
        <v>745.13</v>
      </c>
      <c r="D14">
        <v>750</v>
      </c>
      <c r="E14">
        <f t="shared" si="0"/>
        <v>1.9187911072457473</v>
      </c>
      <c r="F14" s="37">
        <v>5.17</v>
      </c>
      <c r="G14">
        <f t="shared" si="4"/>
        <v>-3.2512088927542528</v>
      </c>
      <c r="I14">
        <f t="shared" si="2"/>
        <v>6.010605469978505</v>
      </c>
      <c r="J14">
        <f t="shared" si="5"/>
        <v>0.84060546997850505</v>
      </c>
      <c r="K14">
        <f>I14-LivingstonCPI!G103</f>
        <v>2.599360997457989</v>
      </c>
    </row>
    <row r="15" spans="1:11" ht="15.75" x14ac:dyDescent="0.25">
      <c r="A15" t="s">
        <v>124</v>
      </c>
      <c r="B15">
        <v>833.27</v>
      </c>
      <c r="C15">
        <v>842.52</v>
      </c>
      <c r="D15">
        <v>850</v>
      </c>
      <c r="E15">
        <f t="shared" si="0"/>
        <v>2.0077525891967811</v>
      </c>
      <c r="F15" s="37">
        <v>4.99</v>
      </c>
      <c r="G15">
        <f t="shared" si="4"/>
        <v>-2.9822474108032191</v>
      </c>
      <c r="I15">
        <f t="shared" si="2"/>
        <v>6.1031385589474647</v>
      </c>
      <c r="J15">
        <f t="shared" si="5"/>
        <v>1.1131385589474645</v>
      </c>
      <c r="K15">
        <f>I15-LivingstonCPI!G104</f>
        <v>2.7635630283606836</v>
      </c>
    </row>
    <row r="16" spans="1:11" ht="15.75" x14ac:dyDescent="0.25">
      <c r="A16" t="s">
        <v>125</v>
      </c>
      <c r="B16">
        <v>946.2</v>
      </c>
      <c r="C16">
        <v>990</v>
      </c>
      <c r="D16">
        <v>1000</v>
      </c>
      <c r="E16">
        <f t="shared" si="0"/>
        <v>5.6859015007397966</v>
      </c>
      <c r="F16" s="37">
        <v>5.16</v>
      </c>
      <c r="G16">
        <f t="shared" si="4"/>
        <v>0.52590150073979647</v>
      </c>
      <c r="I16">
        <f t="shared" si="2"/>
        <v>9.9289570256433137</v>
      </c>
      <c r="J16">
        <f t="shared" si="5"/>
        <v>4.7689570256433136</v>
      </c>
      <c r="K16">
        <f>I16-LivingstonCPI!G105</f>
        <v>7.051481778118557</v>
      </c>
    </row>
    <row r="17" spans="1:11" ht="15.75" x14ac:dyDescent="0.25">
      <c r="A17" t="s">
        <v>126</v>
      </c>
      <c r="B17">
        <v>1109.52</v>
      </c>
      <c r="C17">
        <v>1100</v>
      </c>
      <c r="D17">
        <v>1076.83</v>
      </c>
      <c r="E17">
        <f t="shared" si="0"/>
        <v>-2.9463191289927226</v>
      </c>
      <c r="F17" s="37">
        <v>4.99</v>
      </c>
      <c r="G17">
        <f t="shared" si="4"/>
        <v>-7.9363191289927233</v>
      </c>
      <c r="I17">
        <f t="shared" si="2"/>
        <v>0.95017180295119941</v>
      </c>
      <c r="J17">
        <f t="shared" si="5"/>
        <v>-4.0398281970488004</v>
      </c>
      <c r="K17">
        <f>I17-LivingstonCPI!G106</f>
        <v>-1.8498281970488075</v>
      </c>
    </row>
    <row r="18" spans="1:11" ht="15.75" x14ac:dyDescent="0.25">
      <c r="A18" t="s">
        <v>127</v>
      </c>
      <c r="B18">
        <v>1098.67</v>
      </c>
      <c r="C18">
        <v>1162.5</v>
      </c>
      <c r="D18">
        <v>1180</v>
      </c>
      <c r="E18">
        <f t="shared" si="0"/>
        <v>7.402586763996462</v>
      </c>
      <c r="F18" s="37">
        <v>4.33</v>
      </c>
      <c r="G18">
        <f t="shared" si="4"/>
        <v>3.0725867639964619</v>
      </c>
      <c r="I18">
        <f t="shared" si="2"/>
        <v>11.714563410708555</v>
      </c>
      <c r="J18">
        <f t="shared" si="5"/>
        <v>7.3845634107085552</v>
      </c>
      <c r="K18">
        <f>I18-LivingstonCPI!G107</f>
        <v>9.1535878009524652</v>
      </c>
    </row>
    <row r="19" spans="1:11" ht="15.75" x14ac:dyDescent="0.25">
      <c r="A19" t="s">
        <v>128</v>
      </c>
      <c r="B19">
        <v>1301.8399999999999</v>
      </c>
      <c r="C19">
        <v>1322.5</v>
      </c>
      <c r="D19">
        <v>1343.15</v>
      </c>
      <c r="E19">
        <f t="shared" si="0"/>
        <v>3.173201007804352</v>
      </c>
      <c r="F19" s="37">
        <v>4.53</v>
      </c>
      <c r="G19">
        <f t="shared" si="4"/>
        <v>-1.3567989921956483</v>
      </c>
      <c r="I19">
        <f t="shared" si="2"/>
        <v>7.315377157525532</v>
      </c>
      <c r="J19">
        <f t="shared" si="5"/>
        <v>2.7853771575255317</v>
      </c>
      <c r="K19">
        <f>I19-LivingstonCPI!G108</f>
        <v>4.4272905149262467</v>
      </c>
    </row>
    <row r="20" spans="1:11" ht="15.75" x14ac:dyDescent="0.25">
      <c r="A20" t="s">
        <v>129</v>
      </c>
      <c r="B20">
        <v>1229.23</v>
      </c>
      <c r="C20">
        <v>1450</v>
      </c>
      <c r="D20">
        <v>1500</v>
      </c>
      <c r="E20">
        <f t="shared" si="0"/>
        <v>22.027610780732651</v>
      </c>
      <c r="F20" s="37">
        <v>4.97</v>
      </c>
      <c r="G20">
        <f t="shared" si="4"/>
        <v>17.057610780732652</v>
      </c>
      <c r="I20">
        <f t="shared" si="2"/>
        <v>26.926749840546975</v>
      </c>
      <c r="J20">
        <f t="shared" si="5"/>
        <v>21.956749840546976</v>
      </c>
      <c r="K20">
        <f>I20-LivingstonCPI!G109</f>
        <v>24.191910363733644</v>
      </c>
    </row>
    <row r="21" spans="1:11" ht="15.75" x14ac:dyDescent="0.25">
      <c r="A21" t="s">
        <v>130</v>
      </c>
      <c r="B21">
        <v>1452.43</v>
      </c>
      <c r="C21">
        <v>1480</v>
      </c>
      <c r="D21">
        <v>1531.13</v>
      </c>
      <c r="E21">
        <f t="shared" si="0"/>
        <v>5.4185055389932764</v>
      </c>
      <c r="F21" s="37">
        <v>5.66</v>
      </c>
      <c r="G21">
        <f t="shared" si="4"/>
        <v>-0.24149446100672378</v>
      </c>
      <c r="I21">
        <f t="shared" si="2"/>
        <v>9.6508257066096377</v>
      </c>
      <c r="J21">
        <f t="shared" si="5"/>
        <v>3.9908257066096375</v>
      </c>
      <c r="K21">
        <f>I21-LivingstonCPI!G110</f>
        <v>6.7302649589460861</v>
      </c>
    </row>
    <row r="22" spans="1:11" ht="15.75" x14ac:dyDescent="0.25">
      <c r="A22" t="s">
        <v>131</v>
      </c>
      <c r="B22">
        <v>1429.4</v>
      </c>
      <c r="C22">
        <v>1470</v>
      </c>
      <c r="D22">
        <v>1490</v>
      </c>
      <c r="E22">
        <f t="shared" si="0"/>
        <v>4.2395410661816086</v>
      </c>
      <c r="F22" s="37">
        <v>6.19</v>
      </c>
      <c r="G22">
        <f t="shared" si="4"/>
        <v>-1.9504589338183917</v>
      </c>
      <c r="I22">
        <f t="shared" si="2"/>
        <v>8.4245284141030687</v>
      </c>
      <c r="J22">
        <f t="shared" si="5"/>
        <v>2.2345284141030684</v>
      </c>
      <c r="K22">
        <f>I22-LivingstonCPI!G111</f>
        <v>5.5509651957122639</v>
      </c>
    </row>
    <row r="23" spans="1:11" ht="15.75" x14ac:dyDescent="0.25">
      <c r="A23" t="s">
        <v>132</v>
      </c>
      <c r="B23">
        <v>1249.46</v>
      </c>
      <c r="C23">
        <v>1315</v>
      </c>
      <c r="D23">
        <v>1395</v>
      </c>
      <c r="E23">
        <f t="shared" si="0"/>
        <v>11.648232036239651</v>
      </c>
      <c r="F23" s="37">
        <v>3.86</v>
      </c>
      <c r="G23">
        <f t="shared" si="4"/>
        <v>7.788232036239652</v>
      </c>
      <c r="I23">
        <f t="shared" si="2"/>
        <v>16.130661963600968</v>
      </c>
      <c r="J23">
        <f t="shared" si="5"/>
        <v>12.270661963600968</v>
      </c>
      <c r="K23">
        <f>I23-LivingstonCPI!G112</f>
        <v>13.275941782707818</v>
      </c>
    </row>
    <row r="24" spans="1:11" ht="15.75" x14ac:dyDescent="0.25">
      <c r="A24" t="s">
        <v>133</v>
      </c>
      <c r="B24">
        <v>1059.78</v>
      </c>
      <c r="C24">
        <v>1245</v>
      </c>
      <c r="D24">
        <v>1260</v>
      </c>
      <c r="E24">
        <f t="shared" si="0"/>
        <v>18.892600351016249</v>
      </c>
      <c r="F24" s="37">
        <v>2.0099999999999998</v>
      </c>
      <c r="G24">
        <f t="shared" si="4"/>
        <v>16.882600351016251</v>
      </c>
      <c r="I24">
        <f t="shared" si="2"/>
        <v>23.665875666134742</v>
      </c>
      <c r="J24">
        <f t="shared" si="5"/>
        <v>21.65587566613474</v>
      </c>
      <c r="K24">
        <f>I24-LivingstonCPI!G113</f>
        <v>21.21792968977007</v>
      </c>
    </row>
    <row r="25" spans="1:11" ht="15.75" x14ac:dyDescent="0.25">
      <c r="A25" t="s">
        <v>134</v>
      </c>
      <c r="B25">
        <v>1076.92</v>
      </c>
      <c r="C25">
        <v>1140</v>
      </c>
      <c r="D25">
        <v>1200</v>
      </c>
      <c r="E25">
        <f t="shared" si="0"/>
        <v>11.428889796827983</v>
      </c>
      <c r="F25" s="37">
        <v>1.74</v>
      </c>
      <c r="G25">
        <f t="shared" si="4"/>
        <v>9.6888897968279828</v>
      </c>
      <c r="I25">
        <f t="shared" si="2"/>
        <v>15.902513617721317</v>
      </c>
      <c r="J25">
        <f t="shared" si="5"/>
        <v>14.162513617721316</v>
      </c>
      <c r="K25">
        <f>I25-LivingstonCPI!G114</f>
        <v>13.344115397476603</v>
      </c>
    </row>
    <row r="26" spans="1:11" ht="15.75" x14ac:dyDescent="0.25">
      <c r="A26" t="s">
        <v>135</v>
      </c>
      <c r="B26">
        <v>885.76</v>
      </c>
      <c r="C26">
        <v>1001.25</v>
      </c>
      <c r="D26">
        <v>1076.0999999999999</v>
      </c>
      <c r="E26">
        <f t="shared" si="0"/>
        <v>21.488890895953748</v>
      </c>
      <c r="F26" s="37">
        <v>1.44</v>
      </c>
      <c r="G26">
        <f t="shared" si="4"/>
        <v>20.048890895953747</v>
      </c>
      <c r="I26">
        <f t="shared" si="2"/>
        <v>26.366401542223521</v>
      </c>
      <c r="J26">
        <f t="shared" si="5"/>
        <v>24.92640154222352</v>
      </c>
      <c r="K26">
        <f>I26-LivingstonCPI!G115</f>
        <v>23.911906230585359</v>
      </c>
    </row>
    <row r="27" spans="1:11" ht="15.75" x14ac:dyDescent="0.25">
      <c r="A27" t="s">
        <v>136</v>
      </c>
      <c r="B27">
        <v>916.92</v>
      </c>
      <c r="C27">
        <v>1002</v>
      </c>
      <c r="D27">
        <v>1083.05</v>
      </c>
      <c r="E27">
        <f t="shared" si="0"/>
        <v>18.118265497535226</v>
      </c>
      <c r="F27" s="37">
        <v>1.1100000000000001</v>
      </c>
      <c r="G27">
        <f t="shared" si="4"/>
        <v>17.008265497535227</v>
      </c>
      <c r="I27">
        <f t="shared" si="2"/>
        <v>22.860452978500494</v>
      </c>
      <c r="J27">
        <f t="shared" si="5"/>
        <v>21.750452978500494</v>
      </c>
      <c r="K27">
        <f>I27-LivingstonCPI!G116</f>
        <v>20.820191825072854</v>
      </c>
    </row>
    <row r="28" spans="1:11" ht="15.75" x14ac:dyDescent="0.25">
      <c r="A28" t="s">
        <v>137</v>
      </c>
      <c r="B28">
        <v>1050.71</v>
      </c>
      <c r="C28">
        <v>1142.5</v>
      </c>
      <c r="D28">
        <v>1195</v>
      </c>
      <c r="E28">
        <f t="shared" si="0"/>
        <v>13.732618895794268</v>
      </c>
      <c r="F28" s="37">
        <v>0.94</v>
      </c>
      <c r="G28">
        <f t="shared" si="4"/>
        <v>12.792618895794268</v>
      </c>
      <c r="I28">
        <f t="shared" si="2"/>
        <v>18.298732351941187</v>
      </c>
      <c r="J28">
        <f t="shared" si="5"/>
        <v>17.358732351941185</v>
      </c>
      <c r="K28">
        <f>I28-LivingstonCPI!G117</f>
        <v>15.920353973562804</v>
      </c>
    </row>
    <row r="30" spans="1:11" x14ac:dyDescent="0.25">
      <c r="J30">
        <f>AVERAGE(J5:J28)</f>
        <v>7.9491315278635613</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K31"/>
  <sheetViews>
    <sheetView workbookViewId="0">
      <selection activeCell="J15" sqref="J15"/>
    </sheetView>
  </sheetViews>
  <sheetFormatPr defaultColWidth="11.42578125" defaultRowHeight="15" x14ac:dyDescent="0.25"/>
  <cols>
    <col min="5" max="5" width="51.140625" customWidth="1"/>
    <col min="6" max="6" width="34.7109375" customWidth="1"/>
    <col min="7" max="7" width="32.5703125" customWidth="1"/>
    <col min="8" max="8" width="27" customWidth="1"/>
    <col min="9" max="9" width="23.28515625" customWidth="1"/>
    <col min="10" max="10" width="19.85546875" customWidth="1"/>
  </cols>
  <sheetData>
    <row r="1" spans="1:11" ht="26.25" x14ac:dyDescent="0.25">
      <c r="A1" s="38" t="s">
        <v>107</v>
      </c>
      <c r="B1" s="38" t="s">
        <v>108</v>
      </c>
      <c r="C1" s="38" t="s">
        <v>109</v>
      </c>
      <c r="D1" s="38" t="s">
        <v>110</v>
      </c>
      <c r="E1" s="36" t="s">
        <v>100</v>
      </c>
      <c r="F1" s="36" t="s">
        <v>102</v>
      </c>
      <c r="G1" s="36" t="s">
        <v>103</v>
      </c>
      <c r="H1" s="36" t="s">
        <v>104</v>
      </c>
      <c r="I1" s="36" t="s">
        <v>105</v>
      </c>
      <c r="J1" s="36" t="s">
        <v>106</v>
      </c>
      <c r="K1" t="s">
        <v>259</v>
      </c>
    </row>
    <row r="2" spans="1:11" ht="15.75" x14ac:dyDescent="0.25">
      <c r="A2" s="37" t="s">
        <v>138</v>
      </c>
      <c r="B2" s="37">
        <v>1107.3</v>
      </c>
      <c r="C2" s="37">
        <v>1200</v>
      </c>
      <c r="D2" s="37">
        <v>1250</v>
      </c>
      <c r="E2">
        <f>(D2-B2)/B2*100</f>
        <v>12.887203106655834</v>
      </c>
      <c r="F2" s="37">
        <v>0.96</v>
      </c>
      <c r="G2">
        <f>E2-F2</f>
        <v>11.927203106655835</v>
      </c>
      <c r="H2">
        <f>Livingston!H2</f>
        <v>4.0147791376637099E-2</v>
      </c>
      <c r="I2">
        <f>(D2+$H$2*D2-B2)/B2*100</f>
        <v>17.419374986073922</v>
      </c>
      <c r="J2">
        <f>I2-F2</f>
        <v>16.459374986073922</v>
      </c>
      <c r="K2">
        <f>I2-LivingstonCPI!G118</f>
        <v>14.972566475435627</v>
      </c>
    </row>
    <row r="3" spans="1:11" ht="15.75" x14ac:dyDescent="0.25">
      <c r="A3" s="37" t="s">
        <v>139</v>
      </c>
      <c r="B3" s="37">
        <v>1130.2</v>
      </c>
      <c r="C3" s="37">
        <v>1221.48</v>
      </c>
      <c r="D3" s="37">
        <v>1263.81</v>
      </c>
      <c r="E3">
        <f t="shared" ref="E3:E30" si="0">(D3-B3)/B3*100</f>
        <v>11.821801451070597</v>
      </c>
      <c r="F3" s="37">
        <v>1.87</v>
      </c>
      <c r="G3">
        <f t="shared" ref="G3:G30" si="1">E3-F3</f>
        <v>9.9518014510705974</v>
      </c>
      <c r="I3">
        <f t="shared" ref="I3:I30" si="2">(D3+$H$2*D3-B3)/B3*100</f>
        <v>16.311199807087924</v>
      </c>
      <c r="J3">
        <f t="shared" ref="J3:J30" si="3">I3-F3</f>
        <v>14.441199807087923</v>
      </c>
      <c r="K3">
        <f>I3-LivingstonCPI!G119</f>
        <v>14.074426627412711</v>
      </c>
    </row>
    <row r="4" spans="1:11" ht="15.75" x14ac:dyDescent="0.25">
      <c r="A4" s="37" t="s">
        <v>140</v>
      </c>
      <c r="B4" s="37">
        <v>1156.8499999999999</v>
      </c>
      <c r="C4" s="37">
        <v>1250</v>
      </c>
      <c r="D4" s="37">
        <v>1294.94</v>
      </c>
      <c r="E4">
        <f t="shared" si="0"/>
        <v>11.936724726628357</v>
      </c>
      <c r="F4" s="37">
        <v>2.84</v>
      </c>
      <c r="G4">
        <f t="shared" si="1"/>
        <v>9.0967247266283575</v>
      </c>
      <c r="I4">
        <f t="shared" si="2"/>
        <v>16.430736998337093</v>
      </c>
      <c r="J4">
        <f t="shared" si="3"/>
        <v>13.590736998337093</v>
      </c>
      <c r="K4">
        <f>I4-LivingstonCPI!G120</f>
        <v>13.907565010695484</v>
      </c>
    </row>
    <row r="5" spans="1:11" ht="15.75" x14ac:dyDescent="0.25">
      <c r="A5" s="37" t="s">
        <v>141</v>
      </c>
      <c r="B5" s="37">
        <v>1207.01</v>
      </c>
      <c r="C5" s="37">
        <v>1300</v>
      </c>
      <c r="D5" s="37">
        <v>1343.42</v>
      </c>
      <c r="E5">
        <f t="shared" si="0"/>
        <v>11.301480517974175</v>
      </c>
      <c r="F5" s="37">
        <v>3.89</v>
      </c>
      <c r="G5">
        <f t="shared" si="1"/>
        <v>7.4114805179741747</v>
      </c>
      <c r="I5">
        <f t="shared" si="2"/>
        <v>15.769989137720646</v>
      </c>
      <c r="J5">
        <f t="shared" si="3"/>
        <v>11.879989137720646</v>
      </c>
      <c r="K5">
        <f>I5-LivingstonCPI!G121</f>
        <v>13.618154044709081</v>
      </c>
    </row>
    <row r="6" spans="1:11" ht="15.75" x14ac:dyDescent="0.25">
      <c r="A6" s="37" t="s">
        <v>142</v>
      </c>
      <c r="B6" s="37">
        <v>1310.6099999999999</v>
      </c>
      <c r="C6" s="37">
        <v>1330</v>
      </c>
      <c r="D6" s="37">
        <v>1363</v>
      </c>
      <c r="E6">
        <f t="shared" si="0"/>
        <v>3.997375268004983</v>
      </c>
      <c r="F6" s="37">
        <v>4.6500000000000004</v>
      </c>
      <c r="G6">
        <f t="shared" si="1"/>
        <v>-0.65262473199501736</v>
      </c>
      <c r="I6">
        <f t="shared" si="2"/>
        <v>8.1726401939826907</v>
      </c>
      <c r="J6">
        <f t="shared" si="3"/>
        <v>3.5226401939826903</v>
      </c>
      <c r="K6">
        <f>I6-LivingstonCPI!G122</f>
        <v>5.4064710397538338</v>
      </c>
    </row>
    <row r="7" spans="1:11" ht="15.75" x14ac:dyDescent="0.25">
      <c r="A7" s="37" t="s">
        <v>143</v>
      </c>
      <c r="B7" s="37">
        <v>1377.94</v>
      </c>
      <c r="C7" s="37">
        <v>1433.56</v>
      </c>
      <c r="D7" s="37">
        <v>1475</v>
      </c>
      <c r="E7">
        <f t="shared" si="0"/>
        <v>7.0438480630506364</v>
      </c>
      <c r="F7" s="37">
        <v>4.95</v>
      </c>
      <c r="G7">
        <f t="shared" si="1"/>
        <v>2.0938480630506362</v>
      </c>
      <c r="I7">
        <f t="shared" si="2"/>
        <v>11.341422143238427</v>
      </c>
      <c r="J7">
        <f t="shared" si="3"/>
        <v>6.3914221432384268</v>
      </c>
      <c r="K7">
        <f>I7-LivingstonCPI!G123</f>
        <v>8.1783086082855139</v>
      </c>
    </row>
    <row r="8" spans="1:11" ht="15.75" x14ac:dyDescent="0.25">
      <c r="A8" s="37" t="s">
        <v>144</v>
      </c>
      <c r="B8" s="37">
        <v>1482.37</v>
      </c>
      <c r="C8" s="37">
        <v>1557.4</v>
      </c>
      <c r="D8" s="37">
        <v>1600</v>
      </c>
      <c r="E8">
        <f t="shared" si="0"/>
        <v>7.9352658243218714</v>
      </c>
      <c r="F8" s="37">
        <v>4.79</v>
      </c>
      <c r="G8">
        <f t="shared" si="1"/>
        <v>3.1452658243218714</v>
      </c>
      <c r="I8">
        <f t="shared" si="2"/>
        <v>12.268628358818612</v>
      </c>
      <c r="J8">
        <f t="shared" si="3"/>
        <v>7.4786283588186118</v>
      </c>
      <c r="K8">
        <f>I8-LivingstonCPI!G124</f>
        <v>9.4773662228962809</v>
      </c>
    </row>
    <row r="9" spans="1:11" ht="15.75" x14ac:dyDescent="0.25">
      <c r="A9" s="37" t="s">
        <v>145</v>
      </c>
      <c r="B9" s="37">
        <v>1549.38</v>
      </c>
      <c r="C9" s="37">
        <v>1550</v>
      </c>
      <c r="D9" s="37">
        <v>1619.1</v>
      </c>
      <c r="E9">
        <f t="shared" si="0"/>
        <v>4.4998644619137842</v>
      </c>
      <c r="F9" s="37">
        <v>3.84</v>
      </c>
      <c r="G9">
        <f t="shared" si="1"/>
        <v>0.65986446191378434</v>
      </c>
      <c r="I9">
        <f t="shared" si="2"/>
        <v>8.6953032192175552</v>
      </c>
      <c r="J9">
        <f t="shared" si="3"/>
        <v>4.8553032192175554</v>
      </c>
      <c r="K9">
        <f>I9-LivingstonCPI!G125</f>
        <v>5.4640921134253109</v>
      </c>
    </row>
    <row r="10" spans="1:11" ht="15.75" x14ac:dyDescent="0.25">
      <c r="A10" s="37" t="s">
        <v>146</v>
      </c>
      <c r="B10" s="37">
        <v>1385.59</v>
      </c>
      <c r="C10" s="37">
        <v>1447</v>
      </c>
      <c r="D10" s="37">
        <v>1496.48</v>
      </c>
      <c r="E10">
        <f t="shared" si="0"/>
        <v>8.0030889368427971</v>
      </c>
      <c r="F10" s="37">
        <v>1.41</v>
      </c>
      <c r="G10">
        <f t="shared" si="1"/>
        <v>6.593088936842797</v>
      </c>
      <c r="I10">
        <f t="shared" si="2"/>
        <v>12.339174419511538</v>
      </c>
      <c r="J10">
        <f t="shared" si="3"/>
        <v>10.929174419511538</v>
      </c>
      <c r="K10">
        <f>I10-LivingstonCPI!G126</f>
        <v>9.0635543914347956</v>
      </c>
    </row>
    <row r="11" spans="1:11" ht="15.75" x14ac:dyDescent="0.25">
      <c r="A11" s="37" t="s">
        <v>147</v>
      </c>
      <c r="B11" s="37">
        <v>968.75</v>
      </c>
      <c r="C11" s="37">
        <v>950</v>
      </c>
      <c r="D11" s="37">
        <v>1052.5</v>
      </c>
      <c r="E11">
        <f t="shared" si="0"/>
        <v>8.6451612903225818</v>
      </c>
      <c r="F11" s="37">
        <v>0.44</v>
      </c>
      <c r="G11">
        <f t="shared" si="1"/>
        <v>8.2051612903225823</v>
      </c>
      <c r="I11">
        <f t="shared" si="2"/>
        <v>13.007024559887542</v>
      </c>
      <c r="J11">
        <f t="shared" si="3"/>
        <v>12.567024559887543</v>
      </c>
      <c r="K11">
        <f>I11-LivingstonCPI!G127</f>
        <v>11.908731989513742</v>
      </c>
    </row>
    <row r="12" spans="1:11" ht="15.75" x14ac:dyDescent="0.25">
      <c r="A12" s="37" t="s">
        <v>148</v>
      </c>
      <c r="B12" s="37">
        <v>872.81</v>
      </c>
      <c r="C12" s="37">
        <v>1000</v>
      </c>
      <c r="D12" s="37">
        <v>1049.45</v>
      </c>
      <c r="E12">
        <f t="shared" si="0"/>
        <v>20.238081598515155</v>
      </c>
      <c r="F12" s="37">
        <v>0.14000000000000001</v>
      </c>
      <c r="G12">
        <f t="shared" si="1"/>
        <v>20.098081598515154</v>
      </c>
      <c r="I12">
        <f t="shared" si="2"/>
        <v>25.065375014059416</v>
      </c>
      <c r="J12">
        <f t="shared" si="3"/>
        <v>24.925375014059416</v>
      </c>
      <c r="K12">
        <f>I12-LivingstonCPI!G128</f>
        <v>23.043748309781083</v>
      </c>
    </row>
    <row r="13" spans="1:11" ht="15.75" x14ac:dyDescent="0.25">
      <c r="A13" s="37" t="s">
        <v>149</v>
      </c>
      <c r="B13" s="37">
        <v>1036.19</v>
      </c>
      <c r="C13" s="37">
        <v>1155.17</v>
      </c>
      <c r="D13" s="37">
        <v>1197</v>
      </c>
      <c r="E13">
        <f t="shared" si="0"/>
        <v>15.519354558526905</v>
      </c>
      <c r="F13" s="37">
        <v>0.05</v>
      </c>
      <c r="G13">
        <f t="shared" si="1"/>
        <v>15.469354558526904</v>
      </c>
      <c r="I13">
        <f t="shared" si="2"/>
        <v>20.157201505306404</v>
      </c>
      <c r="J13">
        <f t="shared" si="3"/>
        <v>20.107201505306403</v>
      </c>
      <c r="K13">
        <f>I13-LivingstonCPI!G129</f>
        <v>18.031508344493098</v>
      </c>
    </row>
    <row r="14" spans="1:11" ht="15.75" x14ac:dyDescent="0.25">
      <c r="A14" s="37" t="s">
        <v>150</v>
      </c>
      <c r="B14" s="37">
        <v>1186.69</v>
      </c>
      <c r="C14" s="37">
        <v>1187.6300000000001</v>
      </c>
      <c r="D14" s="37">
        <v>1243.46</v>
      </c>
      <c r="E14">
        <f t="shared" si="0"/>
        <v>4.7838946986997426</v>
      </c>
      <c r="F14" s="37">
        <v>0.16</v>
      </c>
      <c r="G14">
        <f t="shared" si="1"/>
        <v>4.6238946986997425</v>
      </c>
      <c r="I14">
        <f t="shared" si="2"/>
        <v>8.990736642694646</v>
      </c>
      <c r="J14">
        <f t="shared" si="3"/>
        <v>8.8307366426946459</v>
      </c>
      <c r="K14">
        <f>I14-LivingstonCPI!G130</f>
        <v>7.1525013485769993</v>
      </c>
    </row>
    <row r="15" spans="1:11" ht="15.75" x14ac:dyDescent="0.25">
      <c r="A15" s="37" t="s">
        <v>151</v>
      </c>
      <c r="B15" s="37">
        <v>1183.26</v>
      </c>
      <c r="C15" s="37">
        <v>1250</v>
      </c>
      <c r="D15" s="37">
        <v>1298.46</v>
      </c>
      <c r="E15">
        <f t="shared" si="0"/>
        <v>9.7358146138633987</v>
      </c>
      <c r="F15" s="37">
        <v>0.12</v>
      </c>
      <c r="G15">
        <f t="shared" si="1"/>
        <v>9.6158146138633995</v>
      </c>
      <c r="I15">
        <f t="shared" si="2"/>
        <v>14.141465205526119</v>
      </c>
      <c r="J15">
        <f t="shared" si="3"/>
        <v>14.02146520552612</v>
      </c>
      <c r="K15">
        <f>I15-LivingstonCPI!G131</f>
        <v>12.332419979395462</v>
      </c>
    </row>
    <row r="16" spans="1:11" ht="15.75" x14ac:dyDescent="0.25">
      <c r="A16" s="37" t="s">
        <v>152</v>
      </c>
      <c r="B16" s="37">
        <v>1363.61</v>
      </c>
      <c r="C16" s="37">
        <v>1380</v>
      </c>
      <c r="D16" s="37">
        <v>1413.54</v>
      </c>
      <c r="E16">
        <f t="shared" si="0"/>
        <v>3.6616041243464093</v>
      </c>
      <c r="F16" s="37">
        <v>0.04</v>
      </c>
      <c r="G16">
        <f t="shared" si="1"/>
        <v>3.6216041243464092</v>
      </c>
      <c r="I16">
        <f t="shared" si="2"/>
        <v>7.82338858049821</v>
      </c>
      <c r="J16">
        <f t="shared" si="3"/>
        <v>7.7833885804982099</v>
      </c>
      <c r="K16">
        <f>I16-LivingstonCPI!G132</f>
        <v>5.5952245876283353</v>
      </c>
    </row>
    <row r="17" spans="1:11" ht="15.75" x14ac:dyDescent="0.25">
      <c r="A17" s="37" t="s">
        <v>153</v>
      </c>
      <c r="B17" s="37">
        <v>1253.3</v>
      </c>
      <c r="C17" s="37">
        <v>1322.5</v>
      </c>
      <c r="D17" s="37">
        <v>1395</v>
      </c>
      <c r="E17">
        <f t="shared" si="0"/>
        <v>11.306151759355306</v>
      </c>
      <c r="F17" s="37">
        <v>0.01</v>
      </c>
      <c r="G17">
        <f t="shared" si="1"/>
        <v>11.296151759355306</v>
      </c>
      <c r="I17">
        <f t="shared" si="2"/>
        <v>15.774847919126206</v>
      </c>
      <c r="J17">
        <f t="shared" si="3"/>
        <v>15.764847919126206</v>
      </c>
      <c r="K17">
        <f>I17-LivingstonCPI!G133</f>
        <v>13.464034724559259</v>
      </c>
    </row>
    <row r="18" spans="1:11" ht="15.75" x14ac:dyDescent="0.25">
      <c r="A18" s="37" t="s">
        <v>154</v>
      </c>
      <c r="B18" s="37">
        <v>1397.91</v>
      </c>
      <c r="C18" s="37">
        <v>1393</v>
      </c>
      <c r="D18" s="37">
        <v>1449.15</v>
      </c>
      <c r="E18">
        <f t="shared" si="0"/>
        <v>3.6654720260961011</v>
      </c>
      <c r="F18" s="37">
        <v>0.1</v>
      </c>
      <c r="G18">
        <f t="shared" si="1"/>
        <v>3.565472026096101</v>
      </c>
      <c r="I18">
        <f t="shared" si="2"/>
        <v>7.8274117699604187</v>
      </c>
      <c r="J18">
        <f t="shared" si="3"/>
        <v>7.727411769960419</v>
      </c>
      <c r="K18">
        <f>I18-LivingstonCPI!G134</f>
        <v>5.5279091955647548</v>
      </c>
    </row>
    <row r="19" spans="1:11" ht="15.75" x14ac:dyDescent="0.25">
      <c r="A19" s="37" t="s">
        <v>155</v>
      </c>
      <c r="B19" s="37">
        <v>1412.16</v>
      </c>
      <c r="C19" s="37">
        <v>1437.45</v>
      </c>
      <c r="D19" s="37">
        <v>1460</v>
      </c>
      <c r="E19">
        <f t="shared" si="0"/>
        <v>3.3877181055970937</v>
      </c>
      <c r="F19" s="37">
        <v>0.11</v>
      </c>
      <c r="G19">
        <f t="shared" si="1"/>
        <v>3.2777181055970939</v>
      </c>
      <c r="I19">
        <f t="shared" si="2"/>
        <v>7.5385066430071701</v>
      </c>
      <c r="J19">
        <f t="shared" si="3"/>
        <v>7.4285066430071698</v>
      </c>
      <c r="K19">
        <f>I19-LivingstonCPI!G135</f>
        <v>5.3292294046037156</v>
      </c>
    </row>
    <row r="20" spans="1:11" ht="15.75" x14ac:dyDescent="0.25">
      <c r="A20" s="37" t="s">
        <v>156</v>
      </c>
      <c r="B20" s="37">
        <v>1597.57</v>
      </c>
      <c r="C20" s="37">
        <v>1667.8</v>
      </c>
      <c r="D20" s="37">
        <v>1713.11</v>
      </c>
      <c r="E20">
        <f t="shared" si="0"/>
        <v>7.2322339553196393</v>
      </c>
      <c r="F20" s="37">
        <v>0.05</v>
      </c>
      <c r="G20">
        <f t="shared" si="1"/>
        <v>7.1822339553196395</v>
      </c>
      <c r="I20">
        <f t="shared" si="2"/>
        <v>11.537371313008547</v>
      </c>
      <c r="J20">
        <f t="shared" si="3"/>
        <v>11.487371313008547</v>
      </c>
      <c r="K20">
        <f>I20-LivingstonCPI!G136</f>
        <v>8.9541063771581904</v>
      </c>
    </row>
    <row r="21" spans="1:11" ht="15.75" x14ac:dyDescent="0.25">
      <c r="A21" s="37" t="s">
        <v>157</v>
      </c>
      <c r="B21" s="37">
        <v>1756.54</v>
      </c>
      <c r="C21" s="37">
        <v>1841.09</v>
      </c>
      <c r="D21" s="37">
        <v>1875</v>
      </c>
      <c r="E21">
        <f t="shared" si="0"/>
        <v>6.7439397907249496</v>
      </c>
      <c r="F21" s="37">
        <v>0.04</v>
      </c>
      <c r="G21">
        <f t="shared" si="1"/>
        <v>6.7039397907249496</v>
      </c>
      <c r="I21">
        <f t="shared" si="2"/>
        <v>11.029473216163282</v>
      </c>
      <c r="J21">
        <f t="shared" si="3"/>
        <v>10.989473216163283</v>
      </c>
      <c r="K21">
        <f>I21-LivingstonCPI!G137</f>
        <v>8.7883372510634103</v>
      </c>
    </row>
    <row r="22" spans="1:11" ht="15.75" x14ac:dyDescent="0.25">
      <c r="A22" s="37" t="s">
        <v>158</v>
      </c>
      <c r="B22" s="37">
        <v>1883.95</v>
      </c>
      <c r="C22" s="37">
        <v>1950</v>
      </c>
      <c r="D22" s="37">
        <v>1999.82</v>
      </c>
      <c r="E22">
        <f t="shared" si="0"/>
        <v>6.1503755407521368</v>
      </c>
      <c r="F22" s="37">
        <v>0.03</v>
      </c>
      <c r="G22">
        <f t="shared" si="1"/>
        <v>6.1203755407521365</v>
      </c>
      <c r="I22">
        <f t="shared" si="2"/>
        <v>10.41207867251393</v>
      </c>
      <c r="J22">
        <f t="shared" si="3"/>
        <v>10.382078672513931</v>
      </c>
      <c r="K22">
        <f>I22-LivingstonCPI!G138</f>
        <v>8.0713379317731899</v>
      </c>
    </row>
    <row r="23" spans="1:11" ht="15.75" x14ac:dyDescent="0.25">
      <c r="A23" s="37" t="s">
        <v>159</v>
      </c>
      <c r="B23" s="37">
        <v>2018.05</v>
      </c>
      <c r="C23" s="37">
        <v>2125</v>
      </c>
      <c r="D23" s="37">
        <v>2160.5500000000002</v>
      </c>
      <c r="E23">
        <f t="shared" si="0"/>
        <v>7.0612720200193362</v>
      </c>
      <c r="F23" s="37">
        <v>0.01</v>
      </c>
      <c r="G23">
        <f t="shared" si="1"/>
        <v>7.0512720200193364</v>
      </c>
      <c r="I23">
        <f t="shared" si="2"/>
        <v>11.359545633596467</v>
      </c>
      <c r="J23">
        <f t="shared" si="3"/>
        <v>11.349545633596467</v>
      </c>
      <c r="K23">
        <f>I23-LivingstonCPI!G139</f>
        <v>9.331267565931082</v>
      </c>
    </row>
    <row r="24" spans="1:11" ht="15.75" x14ac:dyDescent="0.25">
      <c r="A24" s="37" t="s">
        <v>160</v>
      </c>
      <c r="B24" s="37">
        <v>2085.5100000000002</v>
      </c>
      <c r="C24" s="37">
        <v>2158</v>
      </c>
      <c r="D24" s="37">
        <v>2218</v>
      </c>
      <c r="E24">
        <f t="shared" si="0"/>
        <v>6.3528825083552594</v>
      </c>
      <c r="F24" s="37">
        <v>0.01</v>
      </c>
      <c r="G24">
        <f t="shared" si="1"/>
        <v>6.3428825083552596</v>
      </c>
      <c r="I24">
        <f t="shared" si="2"/>
        <v>10.622715847604702</v>
      </c>
      <c r="J24">
        <f t="shared" si="3"/>
        <v>10.612715847604703</v>
      </c>
      <c r="K24">
        <f>I24-LivingstonCPI!G140</f>
        <v>8.1775933795989353</v>
      </c>
    </row>
    <row r="25" spans="1:11" ht="15.75" x14ac:dyDescent="0.25">
      <c r="A25" s="37" t="s">
        <v>161</v>
      </c>
      <c r="B25" s="37">
        <v>2079.36</v>
      </c>
      <c r="C25" s="37">
        <v>2120</v>
      </c>
      <c r="D25" s="37">
        <v>2184.86</v>
      </c>
      <c r="E25">
        <f t="shared" si="0"/>
        <v>5.0736765158510302</v>
      </c>
      <c r="F25" s="37">
        <v>0.08</v>
      </c>
      <c r="G25">
        <f t="shared" si="1"/>
        <v>4.9936765158510301</v>
      </c>
      <c r="I25">
        <f t="shared" si="2"/>
        <v>9.2921525597856593</v>
      </c>
      <c r="J25">
        <f t="shared" si="3"/>
        <v>9.2121525597856593</v>
      </c>
      <c r="K25">
        <f>I25-LivingstonCPI!G141</f>
        <v>6.9816165154233669</v>
      </c>
    </row>
    <row r="26" spans="1:11" ht="15.75" x14ac:dyDescent="0.25">
      <c r="A26" s="37" t="s">
        <v>162</v>
      </c>
      <c r="B26" s="37">
        <v>2065.3000000000002</v>
      </c>
      <c r="C26" s="37">
        <v>2140</v>
      </c>
      <c r="D26" s="37">
        <v>2167.75</v>
      </c>
      <c r="E26">
        <f t="shared" si="0"/>
        <v>4.9605384205684313</v>
      </c>
      <c r="F26" s="37">
        <v>0.22</v>
      </c>
      <c r="G26">
        <f t="shared" si="1"/>
        <v>4.7405384205684316</v>
      </c>
      <c r="I26">
        <f t="shared" si="2"/>
        <v>9.1744722198569111</v>
      </c>
      <c r="J26">
        <f t="shared" si="3"/>
        <v>8.9544722198569104</v>
      </c>
      <c r="K26">
        <f>I26-LivingstonCPI!G142</f>
        <v>6.7842507790263999</v>
      </c>
    </row>
    <row r="27" spans="1:11" ht="15.75" x14ac:dyDescent="0.25">
      <c r="A27" s="37" t="s">
        <v>163</v>
      </c>
      <c r="B27" s="37">
        <v>2126.15</v>
      </c>
      <c r="C27" s="37">
        <v>2254.77</v>
      </c>
      <c r="D27" s="37">
        <v>2314.5</v>
      </c>
      <c r="E27">
        <f t="shared" si="0"/>
        <v>8.8587352726759594</v>
      </c>
      <c r="F27" s="37">
        <v>0.34</v>
      </c>
      <c r="G27">
        <f t="shared" si="1"/>
        <v>8.5187352726759595</v>
      </c>
      <c r="I27">
        <f t="shared" si="2"/>
        <v>13.229173065927929</v>
      </c>
      <c r="J27">
        <f t="shared" si="3"/>
        <v>12.889173065927929</v>
      </c>
      <c r="K27">
        <f>I27-LivingstonCPI!G143</f>
        <v>10.566475637663645</v>
      </c>
    </row>
    <row r="28" spans="1:11" ht="15.75" x14ac:dyDescent="0.25">
      <c r="A28" s="37" t="s">
        <v>164</v>
      </c>
      <c r="B28" s="37">
        <v>2384.1999999999998</v>
      </c>
      <c r="C28" s="37">
        <v>2470</v>
      </c>
      <c r="D28" s="37">
        <v>2550</v>
      </c>
      <c r="E28">
        <f t="shared" si="0"/>
        <v>6.9541145877023824</v>
      </c>
      <c r="F28" s="37">
        <v>0.79</v>
      </c>
      <c r="G28">
        <f t="shared" si="1"/>
        <v>6.1641145877023824</v>
      </c>
      <c r="I28">
        <f t="shared" si="2"/>
        <v>11.24808606704239</v>
      </c>
      <c r="J28">
        <f t="shared" si="3"/>
        <v>10.458086067042391</v>
      </c>
      <c r="K28">
        <f>I28-LivingstonCPI!G144</f>
        <v>8.6063757131760656</v>
      </c>
    </row>
    <row r="29" spans="1:11" ht="15.75" x14ac:dyDescent="0.25">
      <c r="A29" s="37" t="s">
        <v>165</v>
      </c>
      <c r="B29" s="37">
        <v>2575.2600000000002</v>
      </c>
      <c r="C29" s="37">
        <v>2739.83</v>
      </c>
      <c r="D29" s="37">
        <v>2805</v>
      </c>
      <c r="E29">
        <f t="shared" si="0"/>
        <v>8.9210409822697425</v>
      </c>
      <c r="F29" s="37">
        <v>1.1299999999999999</v>
      </c>
      <c r="G29">
        <f t="shared" si="1"/>
        <v>7.7910409822697426</v>
      </c>
      <c r="I29">
        <f t="shared" si="2"/>
        <v>13.293980212152039</v>
      </c>
      <c r="J29">
        <f t="shared" si="3"/>
        <v>12.16398021215204</v>
      </c>
      <c r="K29">
        <f>I29-LivingstonCPI!G145</f>
        <v>10.698684186199078</v>
      </c>
    </row>
    <row r="30" spans="1:11" ht="15.75" x14ac:dyDescent="0.25">
      <c r="A30" s="37" t="s">
        <v>166</v>
      </c>
      <c r="B30" s="37">
        <v>2648.05</v>
      </c>
      <c r="C30" s="37">
        <v>2824</v>
      </c>
      <c r="D30" s="37">
        <v>2850</v>
      </c>
      <c r="E30">
        <f t="shared" si="0"/>
        <v>7.6263665716281723</v>
      </c>
      <c r="F30" s="37">
        <v>1.84</v>
      </c>
      <c r="G30">
        <f t="shared" si="1"/>
        <v>5.7863665716281725</v>
      </c>
      <c r="I30">
        <f t="shared" si="2"/>
        <v>11.947327483371371</v>
      </c>
      <c r="J30">
        <f t="shared" si="3"/>
        <v>10.107327483371371</v>
      </c>
      <c r="K30">
        <f>I30-LivingstonCPI!G146</f>
        <v>9.3674306792435402</v>
      </c>
    </row>
    <row r="31" spans="1:11" ht="15.75" x14ac:dyDescent="0.25">
      <c r="F31" s="37" t="s">
        <v>168</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G67"/>
  <sheetViews>
    <sheetView workbookViewId="0">
      <selection activeCell="D19" sqref="D19"/>
    </sheetView>
  </sheetViews>
  <sheetFormatPr defaultColWidth="11.42578125" defaultRowHeight="15" x14ac:dyDescent="0.25"/>
  <cols>
    <col min="1" max="2" width="19.7109375" customWidth="1"/>
  </cols>
  <sheetData>
    <row r="1" spans="1:7" x14ac:dyDescent="0.25">
      <c r="A1" t="s">
        <v>12</v>
      </c>
    </row>
    <row r="2" spans="1:7" x14ac:dyDescent="0.25">
      <c r="A2" t="s">
        <v>11</v>
      </c>
    </row>
    <row r="3" spans="1:7" x14ac:dyDescent="0.25">
      <c r="A3" t="s">
        <v>264</v>
      </c>
    </row>
    <row r="4" spans="1:7" x14ac:dyDescent="0.25">
      <c r="A4" t="s">
        <v>265</v>
      </c>
    </row>
    <row r="5" spans="1:7" x14ac:dyDescent="0.25">
      <c r="A5" t="s">
        <v>8</v>
      </c>
    </row>
    <row r="6" spans="1:7" x14ac:dyDescent="0.25">
      <c r="A6" t="s">
        <v>7</v>
      </c>
    </row>
    <row r="8" spans="1:7" x14ac:dyDescent="0.25">
      <c r="A8" t="s">
        <v>266</v>
      </c>
      <c r="B8" t="s">
        <v>267</v>
      </c>
    </row>
    <row r="10" spans="1:7" x14ac:dyDescent="0.25">
      <c r="A10" t="s">
        <v>268</v>
      </c>
    </row>
    <row r="11" spans="1:7" x14ac:dyDescent="0.25">
      <c r="A11" t="s">
        <v>3</v>
      </c>
      <c r="B11" t="s">
        <v>266</v>
      </c>
      <c r="D11" t="s">
        <v>269</v>
      </c>
    </row>
    <row r="12" spans="1:7" x14ac:dyDescent="0.25">
      <c r="A12" s="30">
        <v>33055</v>
      </c>
      <c r="B12" s="41">
        <v>2.3822912280701756</v>
      </c>
      <c r="G12" t="s">
        <v>270</v>
      </c>
    </row>
    <row r="13" spans="1:7" x14ac:dyDescent="0.25">
      <c r="A13" s="30">
        <v>33239</v>
      </c>
      <c r="B13" s="41">
        <v>2.5346709677419357</v>
      </c>
    </row>
    <row r="14" spans="1:7" x14ac:dyDescent="0.25">
      <c r="A14" s="30">
        <v>33420</v>
      </c>
      <c r="B14" s="41">
        <v>2.4950256</v>
      </c>
      <c r="D14" s="42">
        <f>B14-LivingstonCPI!H92+LivingstonCPI!F92</f>
        <v>3.360502671005908</v>
      </c>
    </row>
    <row r="15" spans="1:7" x14ac:dyDescent="0.25">
      <c r="A15" s="30">
        <v>33604</v>
      </c>
      <c r="B15" s="41">
        <v>2.7176279999999999</v>
      </c>
      <c r="D15" s="42">
        <f>B15-LivingstonCPI!H93+LivingstonCPI!F93</f>
        <v>2.9091241575866049</v>
      </c>
    </row>
    <row r="16" spans="1:7" x14ac:dyDescent="0.25">
      <c r="A16" s="30">
        <v>33786</v>
      </c>
      <c r="B16" s="41">
        <v>2.4073373983739836</v>
      </c>
      <c r="D16" s="42">
        <f>B16-LivingstonCPI!H94+LivingstonCPI!F94</f>
        <v>3.1944804206887163</v>
      </c>
    </row>
    <row r="17" spans="1:4" x14ac:dyDescent="0.25">
      <c r="A17" s="30">
        <v>33970</v>
      </c>
      <c r="B17" s="41">
        <v>2.0086909090909093</v>
      </c>
      <c r="D17" s="42">
        <f>B17-LivingstonCPI!H95+LivingstonCPI!F95</f>
        <v>2.0531270425433097</v>
      </c>
    </row>
    <row r="18" spans="1:4" x14ac:dyDescent="0.25">
      <c r="A18" s="30">
        <v>34151</v>
      </c>
      <c r="B18" s="41">
        <v>1.5407145161290323</v>
      </c>
      <c r="D18" s="42">
        <f>B18-LivingstonCPI!H96+LivingstonCPI!F96</f>
        <v>1.9707839605734523</v>
      </c>
    </row>
    <row r="19" spans="1:4" x14ac:dyDescent="0.25">
      <c r="A19" s="30">
        <v>34335</v>
      </c>
      <c r="B19" s="41">
        <v>2.0245349593495936</v>
      </c>
      <c r="D19" s="42">
        <f>B19-LivingstonCPI!H97+LivingstonCPI!F97</f>
        <v>2.1253563083951734</v>
      </c>
    </row>
    <row r="20" spans="1:4" x14ac:dyDescent="0.25">
      <c r="A20" s="30">
        <v>34516</v>
      </c>
      <c r="B20" s="41">
        <v>2.2913796747967479</v>
      </c>
      <c r="D20" s="42">
        <f>B20-LivingstonCPI!H98+LivingstonCPI!F98</f>
        <v>2.6266500970778153</v>
      </c>
    </row>
    <row r="21" spans="1:4" x14ac:dyDescent="0.25">
      <c r="A21" s="30">
        <v>34700</v>
      </c>
      <c r="B21" s="41">
        <v>1.7048959349593495</v>
      </c>
      <c r="D21" s="42">
        <f>B21-LivingstonCPI!H99+LivingstonCPI!F99</f>
        <v>2.955112934769208</v>
      </c>
    </row>
    <row r="22" spans="1:4" x14ac:dyDescent="0.25">
      <c r="A22" s="30">
        <v>34881</v>
      </c>
      <c r="B22" s="41">
        <v>1.1892343999999999</v>
      </c>
      <c r="D22" s="42">
        <f>B22-LivingstonCPI!H100+LivingstonCPI!F100</f>
        <v>1.929703511682149</v>
      </c>
    </row>
    <row r="23" spans="1:4" x14ac:dyDescent="0.25">
      <c r="A23" s="30">
        <v>35065</v>
      </c>
      <c r="B23" s="41">
        <v>1.4392658730158729</v>
      </c>
      <c r="D23" s="42">
        <f>B23-LivingstonCPI!H101+LivingstonCPI!F101</f>
        <v>2.1159141866366511</v>
      </c>
    </row>
    <row r="24" spans="1:4" x14ac:dyDescent="0.25">
      <c r="A24" s="30">
        <v>35247</v>
      </c>
      <c r="B24" s="41">
        <v>1.5589432000000001</v>
      </c>
      <c r="D24" s="42">
        <f>B24-LivingstonCPI!H102+LivingstonCPI!F102</f>
        <v>1.913549828246204</v>
      </c>
    </row>
    <row r="25" spans="1:4" x14ac:dyDescent="0.25">
      <c r="A25" s="30">
        <v>35431</v>
      </c>
      <c r="B25" s="41">
        <v>1.6122967479674797</v>
      </c>
      <c r="D25" s="42">
        <f>B25-LivingstonCPI!H103+LivingstonCPI!F103</f>
        <v>2.4384837817905938</v>
      </c>
    </row>
    <row r="26" spans="1:4" x14ac:dyDescent="0.25">
      <c r="A26" s="30">
        <v>35612</v>
      </c>
      <c r="B26" s="41">
        <v>1.2481611111111111</v>
      </c>
      <c r="D26" s="42">
        <f>B26-LivingstonCPI!H104+LivingstonCPI!F104</f>
        <v>1.914115886742719</v>
      </c>
    </row>
    <row r="27" spans="1:4" x14ac:dyDescent="0.25">
      <c r="A27" s="30">
        <v>35796</v>
      </c>
      <c r="B27" s="41">
        <v>0.93300967741935481</v>
      </c>
      <c r="D27" s="42">
        <f>B27-LivingstonCPI!H105+LivingstonCPI!F105</f>
        <v>1.4267174021522131</v>
      </c>
    </row>
    <row r="28" spans="1:4" x14ac:dyDescent="0.25">
      <c r="A28" s="30">
        <v>35977</v>
      </c>
      <c r="B28" s="41">
        <v>0.61234285714285719</v>
      </c>
      <c r="D28" s="42">
        <f>B28-LivingstonCPI!H106+LivingstonCPI!F106</f>
        <v>0.76314522400675955</v>
      </c>
    </row>
    <row r="29" spans="1:4" x14ac:dyDescent="0.25">
      <c r="A29" s="30">
        <v>36161</v>
      </c>
      <c r="B29" s="41">
        <v>0.96732682926829272</v>
      </c>
      <c r="D29" s="42">
        <f>B29-LivingstonCPI!H107+LivingstonCPI!F107</f>
        <v>1.2918732302201366</v>
      </c>
    </row>
    <row r="30" spans="1:4" x14ac:dyDescent="0.25">
      <c r="A30" s="30">
        <v>36342</v>
      </c>
      <c r="B30" s="41">
        <v>1.3732080645161291</v>
      </c>
      <c r="D30" s="42">
        <f>B30-LivingstonCPI!H108+LivingstonCPI!F108</f>
        <v>1.8042581817396395</v>
      </c>
    </row>
    <row r="31" spans="1:4" x14ac:dyDescent="0.25">
      <c r="A31" s="30">
        <v>36526</v>
      </c>
      <c r="B31" s="41">
        <v>1.3233507936507938</v>
      </c>
      <c r="D31" s="42">
        <f>B31-LivingstonCPI!H109+LivingstonCPI!F109</f>
        <v>1.8180940427978964</v>
      </c>
    </row>
    <row r="32" spans="1:4" x14ac:dyDescent="0.25">
      <c r="A32" s="30">
        <v>36708</v>
      </c>
      <c r="B32" s="41">
        <v>0.77853439999999996</v>
      </c>
      <c r="D32" s="42">
        <f>B32-LivingstonCPI!H110+LivingstonCPI!F110</f>
        <v>1.2796920475019951</v>
      </c>
    </row>
    <row r="33" spans="1:4" x14ac:dyDescent="0.25">
      <c r="A33" s="30">
        <v>36892</v>
      </c>
      <c r="B33" s="41">
        <v>0.94836399999999998</v>
      </c>
      <c r="D33" s="42">
        <f>B33-LivingstonCPI!H111+LivingstonCPI!F111</f>
        <v>1.592649903025501</v>
      </c>
    </row>
    <row r="34" spans="1:4" x14ac:dyDescent="0.25">
      <c r="A34" s="30">
        <v>37073</v>
      </c>
      <c r="B34" s="41">
        <v>1.2834146341463415</v>
      </c>
      <c r="D34" s="42">
        <f>B34-LivingstonCPI!H112+LivingstonCPI!F112</f>
        <v>2.3340001690206815</v>
      </c>
    </row>
    <row r="35" spans="1:4" x14ac:dyDescent="0.25">
      <c r="A35" s="30">
        <v>37257</v>
      </c>
      <c r="B35" s="41">
        <v>1.6959354838709677</v>
      </c>
      <c r="D35" s="42">
        <f>B35-LivingstonCPI!H113+LivingstonCPI!F113</f>
        <v>1.9724007853582419</v>
      </c>
    </row>
    <row r="36" spans="1:4" x14ac:dyDescent="0.25">
      <c r="A36" s="30">
        <v>37438</v>
      </c>
      <c r="B36" s="41">
        <v>0.94989682539682541</v>
      </c>
      <c r="D36" s="42">
        <f>B36-LivingstonCPI!H114+LivingstonCPI!F114</f>
        <v>1.0246585492749194</v>
      </c>
    </row>
    <row r="37" spans="1:4" x14ac:dyDescent="0.25">
      <c r="A37" s="30">
        <v>37622</v>
      </c>
      <c r="B37" s="41">
        <v>0.72094677419354836</v>
      </c>
      <c r="D37" s="42">
        <f>B37-LivingstonCPI!H115+LivingstonCPI!F115</f>
        <v>0.88601602188036166</v>
      </c>
    </row>
    <row r="38" spans="1:4" x14ac:dyDescent="0.25">
      <c r="A38" s="30">
        <v>37803</v>
      </c>
      <c r="B38" s="41">
        <v>1.1164499999999999</v>
      </c>
      <c r="D38" s="42">
        <f>B38-LivingstonCPI!H116+LivingstonCPI!F116</f>
        <v>3.6033665359835876E-2</v>
      </c>
    </row>
    <row r="39" spans="1:4" x14ac:dyDescent="0.25">
      <c r="A39" s="30">
        <v>37987</v>
      </c>
      <c r="B39" s="41">
        <v>1.1152919354838711</v>
      </c>
      <c r="D39" s="42">
        <f>B39-LivingstonCPI!H117+LivingstonCPI!F117</f>
        <v>1.0078120231390744</v>
      </c>
    </row>
    <row r="40" spans="1:4" x14ac:dyDescent="0.25">
      <c r="A40" s="30">
        <v>38169</v>
      </c>
      <c r="B40" s="41">
        <v>0.79806031746031747</v>
      </c>
      <c r="D40" s="42">
        <f>B40-LivingstonCPI!H118+LivingstonCPI!F118</f>
        <v>0.86754877377542305</v>
      </c>
    </row>
    <row r="41" spans="1:4" x14ac:dyDescent="0.25">
      <c r="A41" s="30">
        <v>38353</v>
      </c>
      <c r="B41" s="41">
        <v>0.50554719999999997</v>
      </c>
      <c r="D41" s="42">
        <f>B41-LivingstonCPI!H119+LivingstonCPI!F119</f>
        <v>0.31310279189865797</v>
      </c>
    </row>
    <row r="42" spans="1:4" x14ac:dyDescent="0.25">
      <c r="A42" s="30">
        <v>38534</v>
      </c>
      <c r="B42" s="41">
        <v>0.34397440000000001</v>
      </c>
      <c r="D42" s="42">
        <f>B42-LivingstonCPI!H120+LivingstonCPI!F120</f>
        <v>0.64394279339824445</v>
      </c>
    </row>
    <row r="43" spans="1:4" x14ac:dyDescent="0.25">
      <c r="A43" s="30">
        <v>38718</v>
      </c>
      <c r="B43" s="41">
        <v>0.43934960000000001</v>
      </c>
      <c r="D43" s="42">
        <f>B43-LivingstonCPI!H121+LivingstonCPI!F121</f>
        <v>-0.24250580836592572</v>
      </c>
    </row>
    <row r="44" spans="1:4" x14ac:dyDescent="0.25">
      <c r="A44" s="30">
        <v>38899</v>
      </c>
      <c r="B44" s="41">
        <v>0.27782960000000001</v>
      </c>
      <c r="D44" s="42">
        <f>B44-LivingstonCPI!H122+LivingstonCPI!F122</f>
        <v>0.93671799385163323</v>
      </c>
    </row>
    <row r="45" spans="1:4" x14ac:dyDescent="0.25">
      <c r="A45" s="30">
        <v>39083</v>
      </c>
      <c r="B45" s="41">
        <v>0.3007873015873016</v>
      </c>
      <c r="D45" s="42">
        <f>B45-LivingstonCPI!H123+LivingstonCPI!F123</f>
        <v>1.654772355254865</v>
      </c>
    </row>
    <row r="46" spans="1:4" x14ac:dyDescent="0.25">
      <c r="A46" s="30">
        <v>39264</v>
      </c>
      <c r="B46" s="41">
        <v>0.37700319999999998</v>
      </c>
      <c r="D46" s="42">
        <f>B46-LivingstonCPI!H124+LivingstonCPI!F124</f>
        <v>0.95863789695543744</v>
      </c>
    </row>
    <row r="47" spans="1:4" x14ac:dyDescent="0.25">
      <c r="A47" s="30">
        <v>39448</v>
      </c>
      <c r="B47" s="41">
        <v>0.46367301587301585</v>
      </c>
      <c r="D47" s="42">
        <f>B47-LivingstonCPI!H125+LivingstonCPI!F125</f>
        <v>1.9275165409964163</v>
      </c>
    </row>
    <row r="48" spans="1:4" x14ac:dyDescent="0.25">
      <c r="A48" s="30">
        <v>39630</v>
      </c>
      <c r="B48" s="41">
        <v>0.58813095238095237</v>
      </c>
      <c r="D48" s="42">
        <f>B48-LivingstonCPI!H126+LivingstonCPI!F126</f>
        <v>2.1529522735382161</v>
      </c>
    </row>
    <row r="49" spans="1:4" x14ac:dyDescent="0.25">
      <c r="A49" s="30">
        <v>39814</v>
      </c>
      <c r="B49" s="41">
        <v>0.50726774193548385</v>
      </c>
      <c r="D49" s="42">
        <f>B49-LivingstonCPI!H127+LivingstonCPI!F127</f>
        <v>-1.9188838344752761</v>
      </c>
    </row>
    <row r="50" spans="1:4" x14ac:dyDescent="0.25">
      <c r="A50" s="30">
        <v>39995</v>
      </c>
      <c r="B50" s="41">
        <v>0.8502373015873016</v>
      </c>
      <c r="D50" s="42">
        <f>B50-LivingstonCPI!H128+LivingstonCPI!F128</f>
        <v>0.38459716400506316</v>
      </c>
    </row>
    <row r="51" spans="1:4" x14ac:dyDescent="0.25">
      <c r="A51" s="30">
        <v>40179</v>
      </c>
      <c r="B51" s="41">
        <v>0.83828639999999999</v>
      </c>
      <c r="D51" s="42">
        <f>B51-LivingstonCPI!H129+LivingstonCPI!F129</f>
        <v>0.74347190913794137</v>
      </c>
    </row>
    <row r="52" spans="1:4" x14ac:dyDescent="0.25">
      <c r="A52" s="30">
        <v>40360</v>
      </c>
      <c r="B52" s="41">
        <v>0.13907301587301588</v>
      </c>
      <c r="D52" s="42">
        <f>B52-LivingstonCPI!H130+LivingstonCPI!F130</f>
        <v>-0.42843563464601919</v>
      </c>
    </row>
    <row r="53" spans="1:4" x14ac:dyDescent="0.25">
      <c r="A53" s="30">
        <v>40544</v>
      </c>
      <c r="B53" s="41">
        <v>0.55122479999999996</v>
      </c>
      <c r="D53" s="42">
        <f>B53-LivingstonCPI!H131+LivingstonCPI!F131</f>
        <v>-0.11310905833605034</v>
      </c>
    </row>
    <row r="54" spans="1:4" x14ac:dyDescent="0.25">
      <c r="A54" s="30">
        <v>40725</v>
      </c>
      <c r="B54" s="41">
        <v>-0.30510159999999997</v>
      </c>
      <c r="D54" s="42">
        <f>B54-LivingstonCPI!H132+LivingstonCPI!F132</f>
        <v>-0.26616679742881999</v>
      </c>
    </row>
    <row r="55" spans="1:4" x14ac:dyDescent="0.25">
      <c r="A55" s="30">
        <v>40909</v>
      </c>
      <c r="B55" s="41">
        <v>-0.57004365079365082</v>
      </c>
      <c r="D55" s="42">
        <f>B55-LivingstonCPI!H133+LivingstonCPI!F133</f>
        <v>-0.728036427532329</v>
      </c>
    </row>
    <row r="56" spans="1:4" x14ac:dyDescent="0.25">
      <c r="A56" s="30">
        <v>41091</v>
      </c>
      <c r="B56" s="41">
        <v>-0.7665483870967742</v>
      </c>
      <c r="D56" s="42">
        <f>B56-LivingstonCPI!H134+LivingstonCPI!F134</f>
        <v>-0.79046000113545745</v>
      </c>
    </row>
    <row r="57" spans="1:4" x14ac:dyDescent="0.25">
      <c r="A57" s="30">
        <v>41275</v>
      </c>
      <c r="B57" s="41">
        <v>-0.55094516129032256</v>
      </c>
      <c r="D57" s="42">
        <f>B57-LivingstonCPI!H135+LivingstonCPI!F135</f>
        <v>-1.0387660773771876</v>
      </c>
    </row>
    <row r="58" spans="1:4" x14ac:dyDescent="0.25">
      <c r="A58" s="30">
        <v>41456</v>
      </c>
      <c r="B58" s="41">
        <v>0.1011611111111111</v>
      </c>
      <c r="D58" s="42">
        <f>B58-LivingstonCPI!H136+LivingstonCPI!F136</f>
        <v>0.68299381224278166</v>
      </c>
    </row>
    <row r="59" spans="1:4" x14ac:dyDescent="0.25">
      <c r="A59" s="30">
        <v>41640</v>
      </c>
      <c r="B59" s="41">
        <v>0.17862338709677419</v>
      </c>
      <c r="D59" s="42">
        <f>B59-LivingstonCPI!H137+LivingstonCPI!F137</f>
        <v>0.31599421805959471</v>
      </c>
    </row>
    <row r="60" spans="1:4" x14ac:dyDescent="0.25">
      <c r="A60" s="30">
        <v>41821</v>
      </c>
      <c r="B60" s="41">
        <v>5.544126984126984E-2</v>
      </c>
      <c r="D60" s="42">
        <f>B60-LivingstonCPI!H138+LivingstonCPI!F138</f>
        <v>0.38988571428573682</v>
      </c>
    </row>
    <row r="61" spans="1:4" x14ac:dyDescent="0.25">
      <c r="A61" s="30">
        <v>42005</v>
      </c>
      <c r="B61" s="41">
        <v>-0.16470799999999999</v>
      </c>
      <c r="D61" s="42">
        <f>B61-LivingstonCPI!H139+LivingstonCPI!F139</f>
        <v>-0.41864793780676113</v>
      </c>
    </row>
    <row r="62" spans="1:4" x14ac:dyDescent="0.25">
      <c r="A62" s="30">
        <v>42186</v>
      </c>
      <c r="B62" s="41">
        <v>-0.13470952380952381</v>
      </c>
      <c r="D62" s="42">
        <f>B62-LivingstonCPI!H140+LivingstonCPI!F140</f>
        <v>0.60204215963616914</v>
      </c>
    </row>
    <row r="63" spans="1:4" x14ac:dyDescent="0.25">
      <c r="A63" s="30">
        <v>42370</v>
      </c>
      <c r="B63" s="41">
        <v>-0.48762800000000001</v>
      </c>
      <c r="D63" s="42">
        <f>B63-LivingstonCPI!H141+LivingstonCPI!F141</f>
        <v>-0.57516307506733888</v>
      </c>
    </row>
    <row r="64" spans="1:4" x14ac:dyDescent="0.25">
      <c r="A64" s="30">
        <v>42552</v>
      </c>
      <c r="B64" s="41">
        <v>-0.4805912</v>
      </c>
      <c r="D64" s="42">
        <f>B64-LivingstonCPI!H142+LivingstonCPI!F142</f>
        <v>-2.5106147783161781E-2</v>
      </c>
    </row>
    <row r="65" spans="1:4" x14ac:dyDescent="0.25">
      <c r="A65" s="30">
        <v>42736</v>
      </c>
      <c r="B65" s="41">
        <v>-0.199764</v>
      </c>
      <c r="D65" s="42">
        <f>B65-LivingstonCPI!H143+LivingstonCPI!F143</f>
        <v>0.41541384497796763</v>
      </c>
    </row>
    <row r="66" spans="1:4" x14ac:dyDescent="0.25">
      <c r="A66" s="30">
        <v>42917</v>
      </c>
      <c r="B66" s="41">
        <v>-0.36265839999999999</v>
      </c>
      <c r="D66" s="42">
        <f>B66-LivingstonCPI!H144+LivingstonCPI!F144</f>
        <v>0.39437004985735413</v>
      </c>
    </row>
    <row r="67" spans="1:4" x14ac:dyDescent="0.25">
      <c r="A67" s="30">
        <v>43101</v>
      </c>
      <c r="B67" s="41">
        <v>-0.1159824</v>
      </c>
      <c r="D67" s="42">
        <f>B67-LivingstonCPI!H145+LivingstonCPI!F145</f>
        <v>0.4850373666364769</v>
      </c>
    </row>
  </sheetData>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12</vt:i4>
      </vt:variant>
      <vt:variant>
        <vt:lpstr>Named Ranges</vt:lpstr>
      </vt:variant>
      <vt:variant>
        <vt:i4>1</vt:i4>
      </vt:variant>
    </vt:vector>
  </HeadingPairs>
  <TitlesOfParts>
    <vt:vector size="13" baseType="lpstr">
      <vt:lpstr>Shiller</vt:lpstr>
      <vt:lpstr>FRED</vt:lpstr>
      <vt:lpstr>Annual Data</vt:lpstr>
      <vt:lpstr>Monthly Data</vt:lpstr>
      <vt:lpstr>Results</vt:lpstr>
      <vt:lpstr>Livingston</vt:lpstr>
      <vt:lpstr>Livingston1990-2003</vt:lpstr>
      <vt:lpstr>Livingston2004-today</vt:lpstr>
      <vt:lpstr>term_premium</vt:lpstr>
      <vt:lpstr>LivingstonCPI</vt:lpstr>
      <vt:lpstr>Totale</vt:lpstr>
      <vt:lpstr>Results-timevarying</vt:lpstr>
      <vt:lpstr>AMEDIAN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lorenzo menna</dc:creator>
  <cp:lastModifiedBy>loren</cp:lastModifiedBy>
  <dcterms:created xsi:type="dcterms:W3CDTF">2015-02-26T14:47:43Z</dcterms:created>
  <dcterms:modified xsi:type="dcterms:W3CDTF">2020-07-01T23:31:20Z</dcterms:modified>
</cp:coreProperties>
</file>