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theme/themeOverride1.xml" ContentType="application/vnd.openxmlformats-officedocument.themeOverride+xml"/>
  <Override PartName="/xl/charts/chart3.xml" ContentType="application/vnd.openxmlformats-officedocument.drawingml.chart+xml"/>
  <Override PartName="/xl/theme/themeOverride2.xml" ContentType="application/vnd.openxmlformats-officedocument.themeOverride+xml"/>
  <Override PartName="/xl/charts/chart4.xml" ContentType="application/vnd.openxmlformats-officedocument.drawingml.chart+xml"/>
  <Override PartName="/xl/theme/themeOverride3.xml" ContentType="application/vnd.openxmlformats-officedocument.themeOverride+xml"/>
  <Override PartName="/xl/charts/chart5.xml" ContentType="application/vnd.openxmlformats-officedocument.drawingml.chart+xml"/>
  <Override PartName="/xl/theme/themeOverride4.xml" ContentType="application/vnd.openxmlformats-officedocument.themeOverride+xml"/>
  <Override PartName="/xl/charts/chart6.xml" ContentType="application/vnd.openxmlformats-officedocument.drawingml.chart+xml"/>
  <Override PartName="/xl/theme/themeOverride5.xml" ContentType="application/vnd.openxmlformats-officedocument.themeOverride+xml"/>
  <Override PartName="/xl/drawings/drawing2.xml" ContentType="application/vnd.openxmlformats-officedocument.drawing+xml"/>
  <Override PartName="/xl/charts/chart7.xml" ContentType="application/vnd.openxmlformats-officedocument.drawingml.chart+xml"/>
  <Override PartName="/xl/theme/themeOverride6.xml" ContentType="application/vnd.openxmlformats-officedocument.themeOverride+xml"/>
  <Override PartName="/xl/charts/chart8.xml" ContentType="application/vnd.openxmlformats-officedocument.drawingml.chart+xml"/>
  <Override PartName="/xl/theme/themeOverride7.xml" ContentType="application/vnd.openxmlformats-officedocument.themeOverride+xml"/>
  <Override PartName="/xl/charts/chart9.xml" ContentType="application/vnd.openxmlformats-officedocument.drawingml.chart+xml"/>
  <Override PartName="/xl/theme/themeOverride8.xml" ContentType="application/vnd.openxmlformats-officedocument.themeOverride+xml"/>
  <Override PartName="/xl/charts/chart10.xml" ContentType="application/vnd.openxmlformats-officedocument.drawingml.chart+xml"/>
  <Override PartName="/xl/theme/themeOverride9.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5" yWindow="60" windowWidth="10035" windowHeight="11955" tabRatio="889"/>
  </bookViews>
  <sheets>
    <sheet name="Table1" sheetId="26" r:id="rId1"/>
    <sheet name="Table 2" sheetId="33" r:id="rId2"/>
    <sheet name="Table 3" sheetId="18" r:id="rId3"/>
    <sheet name="Table 4" sheetId="1" r:id="rId4"/>
    <sheet name="Table 5" sheetId="4" r:id="rId5"/>
    <sheet name="Table 6" sheetId="29" r:id="rId6"/>
    <sheet name="Table 7" sheetId="30" r:id="rId7"/>
    <sheet name="Table 8" sheetId="24" r:id="rId8"/>
    <sheet name="Figure 2" sheetId="32" r:id="rId9"/>
    <sheet name="Figure 5" sheetId="17" r:id="rId10"/>
    <sheet name="Data for Figure 5" sheetId="14" r:id="rId11"/>
  </sheets>
  <definedNames>
    <definedName name="_xlnm.Print_Area" localSheetId="3">'Table 4'!#REF!</definedName>
  </definedNames>
  <calcPr calcId="145621"/>
</workbook>
</file>

<file path=xl/calcChain.xml><?xml version="1.0" encoding="utf-8"?>
<calcChain xmlns="http://schemas.openxmlformats.org/spreadsheetml/2006/main">
  <c r="F19" i="26" l="1"/>
  <c r="F18" i="26"/>
  <c r="F14" i="26"/>
  <c r="F13" i="26"/>
  <c r="F12" i="26"/>
  <c r="F11" i="26"/>
  <c r="F10" i="26"/>
  <c r="F8" i="26"/>
  <c r="F7" i="26"/>
  <c r="E21" i="26"/>
  <c r="E20" i="26"/>
  <c r="E19" i="26"/>
  <c r="E18" i="26"/>
  <c r="E17" i="26"/>
  <c r="E16" i="26"/>
  <c r="E15" i="26"/>
  <c r="E14" i="26"/>
  <c r="E13" i="26"/>
  <c r="E12" i="26"/>
  <c r="E11" i="26"/>
  <c r="E10" i="26"/>
  <c r="E8" i="26"/>
  <c r="E7" i="26"/>
  <c r="E6" i="26"/>
  <c r="D21" i="26"/>
  <c r="D20" i="26"/>
  <c r="D19" i="26"/>
  <c r="D18" i="26"/>
  <c r="D17" i="26"/>
  <c r="D16" i="26"/>
  <c r="D15" i="26"/>
  <c r="D14" i="26"/>
  <c r="D13" i="26"/>
  <c r="D12" i="26"/>
  <c r="D11" i="26"/>
  <c r="D10" i="26"/>
  <c r="D9" i="26"/>
  <c r="D8" i="26"/>
  <c r="D7" i="26"/>
  <c r="D6" i="26"/>
  <c r="C21" i="26"/>
  <c r="C20" i="26"/>
  <c r="C19" i="26"/>
  <c r="C18" i="26"/>
  <c r="C17" i="26"/>
  <c r="C16" i="26"/>
  <c r="C15" i="26"/>
  <c r="C14" i="26"/>
  <c r="C13" i="26"/>
  <c r="C12" i="26"/>
  <c r="C11" i="26"/>
  <c r="C10" i="26"/>
  <c r="C9" i="26"/>
  <c r="C8" i="26"/>
  <c r="C7" i="26"/>
  <c r="C6" i="26"/>
  <c r="I19" i="26"/>
  <c r="I18" i="26"/>
  <c r="I16" i="26"/>
  <c r="I15" i="26"/>
  <c r="I14" i="26"/>
  <c r="I13" i="26"/>
  <c r="I12" i="26"/>
  <c r="I11" i="26"/>
  <c r="I10" i="26"/>
  <c r="I8" i="26"/>
  <c r="I7" i="26"/>
</calcChain>
</file>

<file path=xl/sharedStrings.xml><?xml version="1.0" encoding="utf-8"?>
<sst xmlns="http://schemas.openxmlformats.org/spreadsheetml/2006/main" count="981" uniqueCount="519">
  <si>
    <t xml:space="preserve">               </t>
  </si>
  <si>
    <t>(0.00)</t>
  </si>
  <si>
    <t>(0.04)</t>
  </si>
  <si>
    <t>(1)</t>
  </si>
  <si>
    <t>Capital measures</t>
  </si>
  <si>
    <t>L.GDP growth</t>
  </si>
  <si>
    <t>rwmol</t>
  </si>
  <si>
    <t>rwmolfc</t>
  </si>
  <si>
    <t>rwcc</t>
  </si>
  <si>
    <t>mincap</t>
  </si>
  <si>
    <t>cap</t>
  </si>
  <si>
    <t>hhsc</t>
  </si>
  <si>
    <t>dp</t>
  </si>
  <si>
    <t>dpfc</t>
  </si>
  <si>
    <t>rrbase</t>
  </si>
  <si>
    <t>fclr</t>
  </si>
  <si>
    <t>ltv</t>
  </si>
  <si>
    <t>ltvfc</t>
  </si>
  <si>
    <t>dti</t>
  </si>
  <si>
    <t>dtifc</t>
  </si>
  <si>
    <t>dtitot</t>
  </si>
  <si>
    <t>[p-value]</t>
  </si>
  <si>
    <t>Liquidity measures</t>
  </si>
  <si>
    <t>Eligibility measures</t>
  </si>
  <si>
    <t>mrrtot</t>
  </si>
  <si>
    <t>(0.13)</t>
  </si>
  <si>
    <t>(0.02)</t>
  </si>
  <si>
    <t xml:space="preserve"> </t>
  </si>
  <si>
    <t>Risk weights on:</t>
  </si>
  <si>
    <t>mortgages</t>
  </si>
  <si>
    <t>forex mortgages</t>
  </si>
  <si>
    <t>credit growth</t>
  </si>
  <si>
    <t>Reserve requirement rate</t>
  </si>
  <si>
    <t>Forex liquidity ratio</t>
  </si>
  <si>
    <t>Loan-to-value ratio</t>
  </si>
  <si>
    <t>Loan-to-value ratio on forex loans</t>
  </si>
  <si>
    <t>Total LTV</t>
  </si>
  <si>
    <t>Debt-to-income ratio</t>
  </si>
  <si>
    <t>Debt-to-income ratio forex loans</t>
  </si>
  <si>
    <t>Total DTI</t>
  </si>
  <si>
    <t>Category of measure</t>
  </si>
  <si>
    <t>Instrument</t>
  </si>
  <si>
    <t>Short-run equation</t>
  </si>
  <si>
    <t>Error correction term</t>
  </si>
  <si>
    <t>Δ(log housing price index) t-1</t>
  </si>
  <si>
    <t>Δ(log housing price index) t-2</t>
  </si>
  <si>
    <t>Δ(log GDP/capita) t-1</t>
  </si>
  <si>
    <t>Mean</t>
  </si>
  <si>
    <t>Std. Dev.</t>
  </si>
  <si>
    <t>Min</t>
  </si>
  <si>
    <t>Max</t>
  </si>
  <si>
    <t>cgrr</t>
  </si>
  <si>
    <t>time</t>
  </si>
  <si>
    <t>ci upper</t>
  </si>
  <si>
    <t>ci lower</t>
  </si>
  <si>
    <t>hpi level</t>
  </si>
  <si>
    <t>(0.45)</t>
  </si>
  <si>
    <t>R-sqr             </t>
  </si>
  <si>
    <t xml:space="preserve">adj.R-sqr           </t>
  </si>
  <si>
    <t xml:space="preserve">Number of observations                     </t>
  </si>
  <si>
    <t>Other bank regulatory measures</t>
  </si>
  <si>
    <t>Regulatory capital definition</t>
  </si>
  <si>
    <t>All risk weight measures</t>
  </si>
  <si>
    <t>Specific provisioning rules</t>
  </si>
  <si>
    <t>Specific provisioning rules forex</t>
  </si>
  <si>
    <t>Reserve requirement base</t>
  </si>
  <si>
    <t>Total reserve requirement (rate+base)</t>
  </si>
  <si>
    <t>total mortgages</t>
  </si>
  <si>
    <t>consumer loans</t>
  </si>
  <si>
    <t>total consumer loans</t>
  </si>
  <si>
    <t>forex consumer loans</t>
  </si>
  <si>
    <t>forex mortgages+consumer</t>
  </si>
  <si>
    <t>mortgages+consumer</t>
  </si>
  <si>
    <t>Quantitative restrictions on forex lending</t>
  </si>
  <si>
    <t>Minimum capital adequacy ratio</t>
  </si>
  <si>
    <t>cgrcap</t>
  </si>
  <si>
    <t>Minimum capital as a function of credit growth</t>
  </si>
  <si>
    <t>gp</t>
  </si>
  <si>
    <t>Capital measures (qoq changes in:)</t>
  </si>
  <si>
    <t>Maximum forex loans/capital</t>
  </si>
  <si>
    <t>Maximum loans/capital ratio</t>
  </si>
  <si>
    <t>Maximum household loans/capital</t>
  </si>
  <si>
    <t>Liquidity measures (qoq changes in:)</t>
  </si>
  <si>
    <t>Marginal reserve requirement on foreign funding</t>
  </si>
  <si>
    <t>Foreign currency liquidity ratio</t>
  </si>
  <si>
    <t>Marginal reserve requirement on credit growth</t>
  </si>
  <si>
    <t>All eligibility measures</t>
  </si>
  <si>
    <t>Other bank regulatory measures (qoq changes in:)</t>
  </si>
  <si>
    <t>All risk weights</t>
  </si>
  <si>
    <t>All provisioning rules</t>
  </si>
  <si>
    <t>All Provisioning rules</t>
  </si>
  <si>
    <t>Δ(domestic currency real interest rate) t-1</t>
  </si>
  <si>
    <t>Δ(effective foreign currency real interest rate) t-1</t>
  </si>
  <si>
    <t>General provisioning rules</t>
  </si>
  <si>
    <t>Figure 5. Dynamic Multiplier of Shock to Selected Macroprudential Policies</t>
  </si>
  <si>
    <t>fcsc</t>
  </si>
  <si>
    <t>rwcons</t>
  </si>
  <si>
    <t>rwconsfc</t>
  </si>
  <si>
    <t>(0.41)</t>
  </si>
  <si>
    <t>lr</t>
  </si>
  <si>
    <t>(0.08)</t>
  </si>
  <si>
    <t>otherfc</t>
  </si>
  <si>
    <t>Liquidity regulation</t>
  </si>
  <si>
    <t>Liquidity ratio</t>
  </si>
  <si>
    <t>Error-correction (EC) equation</t>
  </si>
  <si>
    <t>Source: Authors' calculations.</t>
  </si>
  <si>
    <t>Source: Authors' calculations</t>
  </si>
  <si>
    <t>(0.12)</t>
  </si>
  <si>
    <t>(0.25)</t>
  </si>
  <si>
    <t>(0.38)</t>
  </si>
  <si>
    <t>(0.28)</t>
  </si>
  <si>
    <t>Δ(log working age population)</t>
  </si>
  <si>
    <t>Dependent variable and macro control variables (changes in:)</t>
  </si>
  <si>
    <t>Housing price (percent, qoq)</t>
  </si>
  <si>
    <t>GDP per capita (percent, qoq)</t>
  </si>
  <si>
    <t>Local currency real interest rate (pps, qoq)</t>
  </si>
  <si>
    <t>Effective foreign currency real interest rate (pps, qoq)</t>
  </si>
  <si>
    <t>Working age population (percent, yoy)</t>
  </si>
  <si>
    <t>Provisioning measures (qoq changes in:)</t>
  </si>
  <si>
    <t>Eligibility criteria measures (qoq changes in:)</t>
  </si>
  <si>
    <t>Provisioning measures</t>
  </si>
  <si>
    <t>Minimum capital adequacy ratio as a function of credit growth</t>
  </si>
  <si>
    <t>(0.17)</t>
  </si>
  <si>
    <t>-0.17</t>
  </si>
  <si>
    <t>(0.78)</t>
  </si>
  <si>
    <t>(0.03)</t>
  </si>
  <si>
    <t>(0.16)</t>
  </si>
  <si>
    <t>(0.10)</t>
  </si>
  <si>
    <t>(0.34)</t>
  </si>
  <si>
    <t>(0.30)</t>
  </si>
  <si>
    <t>(0.42)</t>
  </si>
  <si>
    <t>(0.21)</t>
  </si>
  <si>
    <t>(0.52)</t>
  </si>
  <si>
    <t>0.28***</t>
  </si>
  <si>
    <t>(0.01)</t>
  </si>
  <si>
    <t>Albania</t>
  </si>
  <si>
    <t>Bulgaria</t>
  </si>
  <si>
    <t>Croatia</t>
  </si>
  <si>
    <t>Estonia</t>
  </si>
  <si>
    <t>Hungary</t>
  </si>
  <si>
    <t>-2.06***</t>
  </si>
  <si>
    <t>(0.05)</t>
  </si>
  <si>
    <t>(0.07)</t>
  </si>
  <si>
    <t>(0.09)</t>
  </si>
  <si>
    <t>Poland</t>
  </si>
  <si>
    <t>Romania</t>
  </si>
  <si>
    <t>Slovenia</t>
  </si>
  <si>
    <t>Turkey</t>
  </si>
  <si>
    <t>(0.35)</t>
  </si>
  <si>
    <t>(0.06)</t>
  </si>
  <si>
    <t>0.22***</t>
  </si>
  <si>
    <t>-0.08***</t>
  </si>
  <si>
    <t>(0.84)</t>
  </si>
  <si>
    <t>(0.32)</t>
  </si>
  <si>
    <t>(0.70)</t>
  </si>
  <si>
    <t>-0.32</t>
  </si>
  <si>
    <t>(0.14)</t>
  </si>
  <si>
    <t>(0.55)</t>
  </si>
  <si>
    <t>(0.23)</t>
  </si>
  <si>
    <t>(0.19)</t>
  </si>
  <si>
    <t>(0.74)</t>
  </si>
  <si>
    <t>-0.23</t>
  </si>
  <si>
    <t>(0.95)</t>
  </si>
  <si>
    <t>-0.35</t>
  </si>
  <si>
    <t>0.05</t>
  </si>
  <si>
    <t>-0.26</t>
  </si>
  <si>
    <t>0.39</t>
  </si>
  <si>
    <t>(0.85)</t>
  </si>
  <si>
    <t>(0.36)</t>
  </si>
  <si>
    <t>(0.11)</t>
  </si>
  <si>
    <t>0.48</t>
  </si>
  <si>
    <t>(0.71)</t>
  </si>
  <si>
    <t>(0.92)</t>
  </si>
  <si>
    <t>0.99</t>
  </si>
  <si>
    <t>2.03**</t>
  </si>
  <si>
    <t>-0.55</t>
  </si>
  <si>
    <t>(0.43)</t>
  </si>
  <si>
    <t>-1.20</t>
  </si>
  <si>
    <t>(0.40)</t>
  </si>
  <si>
    <t>(0.64)</t>
  </si>
  <si>
    <t>-2.96***</t>
  </si>
  <si>
    <t>0.14</t>
  </si>
  <si>
    <t>-0.05</t>
  </si>
  <si>
    <t>0.66</t>
  </si>
  <si>
    <t>(0.58)</t>
  </si>
  <si>
    <t>(0.57)</t>
  </si>
  <si>
    <t>(0.15)</t>
  </si>
  <si>
    <t>0.04</t>
  </si>
  <si>
    <t>0.25</t>
  </si>
  <si>
    <t>-1.75***</t>
  </si>
  <si>
    <t>-0.69</t>
  </si>
  <si>
    <t>-0.60</t>
  </si>
  <si>
    <t>(0.53)</t>
  </si>
  <si>
    <t>-2.14</t>
  </si>
  <si>
    <t>-1.57**</t>
  </si>
  <si>
    <t>-2.98***</t>
  </si>
  <si>
    <t>Household credit (percent, qoq)</t>
  </si>
  <si>
    <t>-2.51***</t>
  </si>
  <si>
    <t>0.52</t>
  </si>
  <si>
    <t>0.67*</t>
  </si>
  <si>
    <t>-1.21**</t>
  </si>
  <si>
    <t xml:space="preserve">-0.67   </t>
  </si>
  <si>
    <t>(0.66)</t>
  </si>
  <si>
    <t>(0.99)</t>
  </si>
  <si>
    <t>-1.46**</t>
  </si>
  <si>
    <t>-0.10</t>
  </si>
  <si>
    <t>-0.54</t>
  </si>
  <si>
    <t>-1.84***</t>
  </si>
  <si>
    <t>-3.42</t>
  </si>
  <si>
    <t xml:space="preserve">-2.54** </t>
  </si>
  <si>
    <t>(0.97)</t>
  </si>
  <si>
    <t>(0.20)</t>
  </si>
  <si>
    <t>0.00</t>
  </si>
  <si>
    <t>-1.12</t>
  </si>
  <si>
    <t>5.30***</t>
  </si>
  <si>
    <t>0.35</t>
  </si>
  <si>
    <t>4.40***</t>
  </si>
  <si>
    <t>1.10</t>
  </si>
  <si>
    <t>(0.82)</t>
  </si>
  <si>
    <t>3.31</t>
  </si>
  <si>
    <t>1.33</t>
  </si>
  <si>
    <t>3.08*</t>
  </si>
  <si>
    <t>6.07*</t>
  </si>
  <si>
    <t>0.93</t>
  </si>
  <si>
    <t>4.04</t>
  </si>
  <si>
    <t>(0.50)</t>
  </si>
  <si>
    <t>(0.62)</t>
  </si>
  <si>
    <t>-0.52</t>
  </si>
  <si>
    <t>-8.78*</t>
  </si>
  <si>
    <t>0.22</t>
  </si>
  <si>
    <t>(0.76)</t>
  </si>
  <si>
    <t>3.38*</t>
  </si>
  <si>
    <t>0.53</t>
  </si>
  <si>
    <t>2.27</t>
  </si>
  <si>
    <t>25.34***</t>
  </si>
  <si>
    <t>2.34</t>
  </si>
  <si>
    <t>2.32**</t>
  </si>
  <si>
    <t>-2.16</t>
  </si>
  <si>
    <t>-3.58</t>
  </si>
  <si>
    <t>-1.40</t>
  </si>
  <si>
    <t>1.28</t>
  </si>
  <si>
    <t>0.70</t>
  </si>
  <si>
    <t>1.38</t>
  </si>
  <si>
    <t>1.26</t>
  </si>
  <si>
    <t>1.21</t>
  </si>
  <si>
    <t>-1.50**</t>
  </si>
  <si>
    <t>-2.55***</t>
  </si>
  <si>
    <t>(0.96)</t>
  </si>
  <si>
    <t>(0.56)</t>
  </si>
  <si>
    <t>(0.65)</t>
  </si>
  <si>
    <t xml:space="preserve">(0.00)   </t>
  </si>
  <si>
    <t>-0.25</t>
  </si>
  <si>
    <t>-3.43</t>
  </si>
  <si>
    <t>-3.09*</t>
  </si>
  <si>
    <t>(0.83)</t>
  </si>
  <si>
    <t xml:space="preserve">(0.30)   </t>
  </si>
  <si>
    <t xml:space="preserve">0.00   </t>
  </si>
  <si>
    <t>2.95*</t>
  </si>
  <si>
    <t>-1.25</t>
  </si>
  <si>
    <t>-2.30</t>
  </si>
  <si>
    <t>3.38</t>
  </si>
  <si>
    <t>-0.79</t>
  </si>
  <si>
    <t>(0.59)</t>
  </si>
  <si>
    <t>-2.29</t>
  </si>
  <si>
    <t>-4.45</t>
  </si>
  <si>
    <t>-1.95</t>
  </si>
  <si>
    <t>-4.31***</t>
  </si>
  <si>
    <t>3.42</t>
  </si>
  <si>
    <t>-2.13*</t>
  </si>
  <si>
    <t>-1.52</t>
  </si>
  <si>
    <t>(0.54)</t>
  </si>
  <si>
    <t>(0.48)</t>
  </si>
  <si>
    <t>0.96</t>
  </si>
  <si>
    <t>(0.90)</t>
  </si>
  <si>
    <t>-0.77</t>
  </si>
  <si>
    <t>(0.51)</t>
  </si>
  <si>
    <t>-2.65***</t>
  </si>
  <si>
    <t>-2.92***</t>
  </si>
  <si>
    <t>-1.53**</t>
  </si>
  <si>
    <t xml:space="preserve">(0.02)   </t>
  </si>
  <si>
    <t>-1.52**</t>
  </si>
  <si>
    <t xml:space="preserve">(0.01)   </t>
  </si>
  <si>
    <t>-1.76***</t>
  </si>
  <si>
    <t>-1.71***</t>
  </si>
  <si>
    <t>-1.96**</t>
  </si>
  <si>
    <t>1.83**</t>
  </si>
  <si>
    <t>0.18</t>
  </si>
  <si>
    <t>0.06</t>
  </si>
  <si>
    <t>(0.24)</t>
  </si>
  <si>
    <t xml:space="preserve">(0.82)   </t>
  </si>
  <si>
    <t>-0.01</t>
  </si>
  <si>
    <t xml:space="preserve">0.06   </t>
  </si>
  <si>
    <t xml:space="preserve">(0.16)   </t>
  </si>
  <si>
    <t>0.471</t>
  </si>
  <si>
    <t>0.398</t>
  </si>
  <si>
    <t>565</t>
  </si>
  <si>
    <t xml:space="preserve">(0.21)   </t>
  </si>
  <si>
    <t>-1.69***</t>
  </si>
  <si>
    <t>-3.69***</t>
  </si>
  <si>
    <t>-2.93***</t>
  </si>
  <si>
    <t>-1.39**</t>
  </si>
  <si>
    <t>-2.72*</t>
  </si>
  <si>
    <t>-1.29</t>
  </si>
  <si>
    <t>-3.12***</t>
  </si>
  <si>
    <t>-2.02*</t>
  </si>
  <si>
    <t xml:space="preserve">(0.07)   </t>
  </si>
  <si>
    <t>-0.62</t>
  </si>
  <si>
    <t>-3.72***</t>
  </si>
  <si>
    <t>-3.73***</t>
  </si>
  <si>
    <t>(0.80)</t>
  </si>
  <si>
    <t xml:space="preserve">(0.95)   </t>
  </si>
  <si>
    <t>-1.70***</t>
  </si>
  <si>
    <t>-5.48***</t>
  </si>
  <si>
    <t xml:space="preserve">-5.61** </t>
  </si>
  <si>
    <t>1.53</t>
  </si>
  <si>
    <t>-4.63**</t>
  </si>
  <si>
    <t>-5.31***</t>
  </si>
  <si>
    <t>-5.34***</t>
  </si>
  <si>
    <t>-3.87***</t>
  </si>
  <si>
    <t>-3.83***</t>
  </si>
  <si>
    <t xml:space="preserve">-0.26   </t>
  </si>
  <si>
    <t xml:space="preserve">(0.80)   </t>
  </si>
  <si>
    <t xml:space="preserve">-3.41** </t>
  </si>
  <si>
    <t xml:space="preserve">-3.16   </t>
  </si>
  <si>
    <t xml:space="preserve">(0.12)   </t>
  </si>
  <si>
    <t xml:space="preserve">0.09   </t>
  </si>
  <si>
    <t xml:space="preserve">(0.94)   </t>
  </si>
  <si>
    <t xml:space="preserve">-0.32   </t>
  </si>
  <si>
    <t xml:space="preserve">0.01   </t>
  </si>
  <si>
    <t>n.a.</t>
  </si>
  <si>
    <t>easing during boom dummy * Δ(reserve requirements base) t-1</t>
  </si>
  <si>
    <t>easing during boom dummy * Δ(reserve requirements base) t-2</t>
  </si>
  <si>
    <t>not easing during boom dummy * Δ(reserve requirements base) t-1</t>
  </si>
  <si>
    <t>not easing during boom dummy * Δ(reserve requirements base) t-2</t>
  </si>
  <si>
    <t>-0.69**</t>
  </si>
  <si>
    <t xml:space="preserve">0.20   </t>
  </si>
  <si>
    <t>-0.18</t>
  </si>
  <si>
    <t>-1.44*</t>
  </si>
  <si>
    <t>-0.82</t>
  </si>
  <si>
    <t>-0.79***</t>
  </si>
  <si>
    <t>0.78**</t>
  </si>
  <si>
    <t>0.92</t>
  </si>
  <si>
    <t>0.01</t>
  </si>
  <si>
    <t xml:space="preserve">Loans to households (share of total loans, in percent, 2007) </t>
  </si>
  <si>
    <t>Housing loans growth rate (annual average, in percent, 2002-2007)</t>
  </si>
  <si>
    <t>home ownership rate (different years, from EMF Hypostat Nov. 2013 if not stated otherwise)</t>
  </si>
  <si>
    <t>change in total housing units 2002-2007 (except BUL: 2008 and HUN: 2001) (from EMF Hypostat Nov. 2013)</t>
  </si>
  <si>
    <t>Czech Republic</t>
  </si>
  <si>
    <t>Latvia 1/</t>
  </si>
  <si>
    <t>Lithuania 2/</t>
  </si>
  <si>
    <t>Russia 3/</t>
  </si>
  <si>
    <t>Serbia 4/</t>
  </si>
  <si>
    <t>Ukraine</t>
  </si>
  <si>
    <t>Sources: National central bank websites</t>
  </si>
  <si>
    <t xml:space="preserve">1/ Average annual growth rate in housing loans over 2003-2007. </t>
  </si>
  <si>
    <t xml:space="preserve">2/ Average annual growth rate in housing loans over 2004-2007. </t>
  </si>
  <si>
    <t xml:space="preserve">3/ Housing loans as of end-2008. </t>
  </si>
  <si>
    <t>4/ Housing loans as of end-July 2008.</t>
  </si>
  <si>
    <r>
      <t>84%</t>
    </r>
    <r>
      <rPr>
        <vertAlign val="superscript"/>
        <sz val="8"/>
        <color indexed="8"/>
        <rFont val="Arial"/>
        <family val="2"/>
      </rPr>
      <t>13</t>
    </r>
  </si>
  <si>
    <r>
      <t>90.1%</t>
    </r>
    <r>
      <rPr>
        <vertAlign val="superscript"/>
        <sz val="8"/>
        <color indexed="8"/>
        <rFont val="Arial"/>
        <family val="2"/>
      </rPr>
      <t>14</t>
    </r>
  </si>
  <si>
    <t>targetmincap</t>
  </si>
  <si>
    <t>.</t>
  </si>
  <si>
    <t>rwcorpfc</t>
  </si>
  <si>
    <t>rr</t>
  </si>
  <si>
    <t>rrfc</t>
  </si>
  <si>
    <t>mrr</t>
  </si>
  <si>
    <t>srr</t>
  </si>
  <si>
    <t>cgr</t>
  </si>
  <si>
    <t>cc</t>
  </si>
  <si>
    <t>-2.91***</t>
  </si>
  <si>
    <t xml:space="preserve">0.32   </t>
  </si>
  <si>
    <t>F-test 
Σexogenous coefficients=0</t>
  </si>
  <si>
    <t xml:space="preserve">.   </t>
  </si>
  <si>
    <t>rbase</t>
  </si>
  <si>
    <t>F-test 
Σeasing during boom coefficients=0</t>
  </si>
  <si>
    <t>(by category of measure)</t>
  </si>
  <si>
    <t>-3.75***</t>
  </si>
  <si>
    <t xml:space="preserve">-1.29*  </t>
  </si>
  <si>
    <t xml:space="preserve">0.45   </t>
  </si>
  <si>
    <t xml:space="preserve">(0.75)   </t>
  </si>
  <si>
    <t xml:space="preserve">-2.13   </t>
  </si>
  <si>
    <t xml:space="preserve">-0.99   </t>
  </si>
  <si>
    <t xml:space="preserve">-2.09*  </t>
  </si>
  <si>
    <t xml:space="preserve">-0.96   </t>
  </si>
  <si>
    <t xml:space="preserve">(0.18)   </t>
  </si>
  <si>
    <t>Slovakia 2/</t>
  </si>
  <si>
    <t>Housing loans 
(share of total loans to households, in percent, 2007)</t>
  </si>
  <si>
    <t>Foreign currency loans to households
 (share of total loans to households, in percent, 2007)</t>
  </si>
  <si>
    <t>Figure 2. Number of Macroprudential Policy Changes in the Database</t>
  </si>
  <si>
    <t>Notes: See the text for a definition of the variables and online Appendix 2 for a fuller description. Data for "Other bank regulatory measures" are not shown on the Figure.</t>
  </si>
  <si>
    <t>Table 3. Summary Statistics</t>
  </si>
  <si>
    <t>Regression variables</t>
  </si>
  <si>
    <t>hhsc+fcsc</t>
  </si>
  <si>
    <t>rwmol+rwmolfc</t>
  </si>
  <si>
    <t>rwcons+rwconsfc</t>
  </si>
  <si>
    <t>rwmolfc+rwconsfc</t>
  </si>
  <si>
    <t>Variable construction</t>
  </si>
  <si>
    <t>rwmol+rwcons</t>
  </si>
  <si>
    <r>
      <t>total mortgages (</t>
    </r>
    <r>
      <rPr>
        <i/>
        <sz val="8"/>
        <rFont val="Arial"/>
        <family val="2"/>
      </rPr>
      <t>rwmoltot</t>
    </r>
    <r>
      <rPr>
        <sz val="8"/>
        <rFont val="Arial"/>
        <family val="2"/>
      </rPr>
      <t>)</t>
    </r>
  </si>
  <si>
    <r>
      <t>total consumer loans (</t>
    </r>
    <r>
      <rPr>
        <i/>
        <sz val="8"/>
        <rFont val="Arial"/>
        <family val="2"/>
      </rPr>
      <t>rwconstot</t>
    </r>
    <r>
      <rPr>
        <sz val="8"/>
        <rFont val="Arial"/>
        <family val="2"/>
      </rPr>
      <t>)</t>
    </r>
  </si>
  <si>
    <r>
      <t>total mortgage+ consumer (</t>
    </r>
    <r>
      <rPr>
        <i/>
        <sz val="8"/>
        <rFont val="Arial"/>
        <family val="2"/>
      </rPr>
      <t>rwtot</t>
    </r>
    <r>
      <rPr>
        <sz val="8"/>
        <rFont val="Arial"/>
        <family val="2"/>
      </rPr>
      <t>)</t>
    </r>
  </si>
  <si>
    <t>rwtot+rwcc</t>
  </si>
  <si>
    <t>gp+dp+dpfc</t>
  </si>
  <si>
    <t>(rr+rrfc)/2</t>
  </si>
  <si>
    <t>Reserve requirement rate (rrrate)</t>
  </si>
  <si>
    <t>rrrate+rrbase</t>
  </si>
  <si>
    <t>Total reserve requirement</t>
  </si>
  <si>
    <t>mrr+srr</t>
  </si>
  <si>
    <t>cgr+cc</t>
  </si>
  <si>
    <t>ltv+ltvfc</t>
  </si>
  <si>
    <t>Total LTV (ltvtot)</t>
  </si>
  <si>
    <t>dti+dtifc</t>
  </si>
  <si>
    <t>ltvtot+dtitot</t>
  </si>
  <si>
    <t>Total DTI (dtitot)</t>
  </si>
  <si>
    <t>Quantitative restrictions on foreign currency lending</t>
  </si>
  <si>
    <t>Note: Variables combining two or more policy measures are shown in italics.</t>
  </si>
  <si>
    <t>Policy change 
(first lag)</t>
  </si>
  <si>
    <t>Policy change 
(second lag)</t>
  </si>
  <si>
    <t>forex mortgages + forex consumer</t>
  </si>
  <si>
    <t>total mortgage+ total consumer</t>
  </si>
  <si>
    <t xml:space="preserve">F-test
</t>
  </si>
  <si>
    <t>Table 4. Macroprudential Policies and Housing Prices -- Preliminary Regressions</t>
  </si>
  <si>
    <t>coefficient</t>
  </si>
  <si>
    <t>p-value</t>
  </si>
  <si>
    <t>F-test</t>
  </si>
  <si>
    <t>Δ(mininum CAR)</t>
  </si>
  <si>
    <t xml:space="preserve">     first lag</t>
  </si>
  <si>
    <t xml:space="preserve">     second lag</t>
  </si>
  <si>
    <t>Δ(maximum household loans/capital)</t>
  </si>
  <si>
    <t>Δ(MRR on foreign funding)</t>
  </si>
  <si>
    <t>Δ(MRR related to credit growth)</t>
  </si>
  <si>
    <t>*, **, and *** denote statistical significance at the 10 percent, 5 percent, and 1 percent confidence levels respectively. The rightmost column reports the result of the F-test that the sum of the coefficients for the first two lags is zero.</t>
  </si>
  <si>
    <t xml:space="preserve">Notes: The dependent variable is the log difference of the real housing price index. The regressions include time and country fixed effects. Measures in italics are a combination of several measures within a category.
</t>
  </si>
  <si>
    <t>Δ(other policies)</t>
  </si>
  <si>
    <t>variable</t>
  </si>
  <si>
    <t>prudential measure</t>
  </si>
  <si>
    <t>ALB</t>
  </si>
  <si>
    <t>BGR</t>
  </si>
  <si>
    <t>HRV</t>
  </si>
  <si>
    <t>CZE</t>
  </si>
  <si>
    <t>EST</t>
  </si>
  <si>
    <t>HUN</t>
  </si>
  <si>
    <t>LVA</t>
  </si>
  <si>
    <t>LTU</t>
  </si>
  <si>
    <t>POL</t>
  </si>
  <si>
    <t>ROM</t>
  </si>
  <si>
    <t>RUS</t>
  </si>
  <si>
    <t>SRB</t>
  </si>
  <si>
    <t>SVK</t>
  </si>
  <si>
    <t>SVN</t>
  </si>
  <si>
    <t>TUR</t>
  </si>
  <si>
    <t>UKR</t>
  </si>
  <si>
    <t>CAPITAL MEASURES (EXCEPT RISK-WEIGHTS)</t>
  </si>
  <si>
    <t>■</t>
  </si>
  <si>
    <t>tgtmincap</t>
  </si>
  <si>
    <t>(Target) capital adequacy ratio below which restrictions are imposed</t>
  </si>
  <si>
    <t>Capital eligibility</t>
  </si>
  <si>
    <t>Maximum ratio of household loans to share capital</t>
  </si>
  <si>
    <t>Maximum ratio of fc loans to own funds</t>
  </si>
  <si>
    <t>RISK-WEIGHTS MEASURES</t>
  </si>
  <si>
    <t xml:space="preserve">rwmol </t>
  </si>
  <si>
    <t>Risk weights / mortgage loans</t>
  </si>
  <si>
    <t>Risk weights surcharge/ FC mortgage loans</t>
  </si>
  <si>
    <t>Risk weights / consumer loans</t>
  </si>
  <si>
    <t>Risk weights surcharge/ FC consumer loans</t>
  </si>
  <si>
    <t>Risk weights on fc corporate loans</t>
  </si>
  <si>
    <t>Risk weights/ credit growth</t>
  </si>
  <si>
    <t>PROVISIONING MEASURES</t>
  </si>
  <si>
    <t>Rules for general provisions</t>
  </si>
  <si>
    <t>Rules for specific provisions</t>
  </si>
  <si>
    <t>FC -loans rules for specific provisions</t>
  </si>
  <si>
    <t>LIQUIDITY MEASURES</t>
  </si>
  <si>
    <t>Reserve requirements rate on lc deposits</t>
  </si>
  <si>
    <t>Reserve requirements rate on fc deposits</t>
  </si>
  <si>
    <t>Reserve requirements base</t>
  </si>
  <si>
    <t xml:space="preserve">Liquidity regulation </t>
  </si>
  <si>
    <t>Foreign currency liquidity requirement</t>
  </si>
  <si>
    <t>Marginal reserve requirements</t>
  </si>
  <si>
    <t>Special reserve requirements</t>
  </si>
  <si>
    <t>Credit growth reserve (max permissible growth, for exceeding growth banks need to hold low yielding CB bills)</t>
  </si>
  <si>
    <t>Marginal reserve requirements on excess credit growth</t>
  </si>
  <si>
    <t>ELIGIBILITY MEASURES</t>
  </si>
  <si>
    <t xml:space="preserve">ltv </t>
  </si>
  <si>
    <t>Loan-to-value ceiling</t>
  </si>
  <si>
    <t>FC loan-to-value ceiling</t>
  </si>
  <si>
    <t>Debt-service-to-income ceiling</t>
  </si>
  <si>
    <t>FC debt-service-to-income ceiling</t>
  </si>
  <si>
    <t>Debt-service-to-income ceiling (combined)</t>
  </si>
  <si>
    <t xml:space="preserve">OTHER BANK REGULATORY MEASURES </t>
  </si>
  <si>
    <t>Other quantitative limits on fc-lending as a share of total lending</t>
  </si>
  <si>
    <t>TAX POLICY AND NON-BANK REGULATORY POLICY</t>
  </si>
  <si>
    <t>tax</t>
  </si>
  <si>
    <t>Tax measures regarding real estate / mortgages</t>
  </si>
  <si>
    <t>other</t>
  </si>
  <si>
    <t>Regulatory measures on non-banks</t>
  </si>
  <si>
    <t>rwmoltot+rwconstot</t>
  </si>
  <si>
    <t xml:space="preserve">F-test 
</t>
  </si>
  <si>
    <t xml:space="preserve">     exogenous change, first lag</t>
  </si>
  <si>
    <t xml:space="preserve">     exogenous change, second lag</t>
  </si>
  <si>
    <t xml:space="preserve">     other change, second lag</t>
  </si>
  <si>
    <t xml:space="preserve">     other change, first lag</t>
  </si>
  <si>
    <t>Δ(marginal reserve requirements on credit growth)</t>
  </si>
  <si>
    <t xml:space="preserve">F-test </t>
  </si>
  <si>
    <t xml:space="preserve">     easing during the boom, first lag</t>
  </si>
  <si>
    <t xml:space="preserve">     easing during the boom, second lag</t>
  </si>
  <si>
    <t>Notes: The dependent variable is the log difference of the real housing price index. The regression include time and country fixed effects.  *, ** and, *** denote statistical significance at the 10 percent, 5 percent and 1 percent confidence levels respectively. The rightmost column reports the result of the F-test that the sum of the coefficients for the first two lags is zero.</t>
  </si>
  <si>
    <t>Notes: The specification is the same as that corresponding to Table 5, except for the minimum CAR and MRR related to credit growth variables. Only coefficients for the "core" macroprudential measures are reported.  *, ** and, *** denote statistical significance at the 10 percent, 5 percent and 1 percent confidence levels respectively. The rightmost column reports the result of the F-test that the sum of the coefficients for the first two lags of exogenous changes is zero.</t>
  </si>
  <si>
    <t xml:space="preserve">Δ(MRR on foreign funding) </t>
  </si>
  <si>
    <t>Table 6. Isolating the Effects of Changes in Macroprudential Policies that Are Known to Be Exogenous</t>
  </si>
  <si>
    <t>Notes: The specification is the same as that corresponding to Table 5, except for the minimum CAR, maximum household loans to capital, and MRR related to credit growth variables. Only coefficients for the "core" macroprudential measures are reported.  *, ** and, *** denote statistical significance at the 10 percent, 5 percent and 1 percent confidence levels respectively. The rightmost column reports the result of the F-test that the sum of the coefficients for the first two lags of "easing during the boom" changes is zero.</t>
  </si>
  <si>
    <t>Table 5. Macroprudential Policies and Housing Prices -- Baseline Regression</t>
  </si>
  <si>
    <t xml:space="preserve">Notes: The specification is the same as that corresponding to Table 5, except that credit to households (adjusted for exchange rate movements) replaces the price of housing. Only the coefficients of the "core" macroprudential policies are reported. </t>
  </si>
  <si>
    <t xml:space="preserve"> *, **, and *** denote statistical significance at the 10 percent, 5 percent and 1 percent confidence levels respectively. The rightmost column reports the result of the F-test that the sum of the coefficients for the first two lags is zero.</t>
  </si>
  <si>
    <t>Table 8. Macroprudential Measures and Household Credit</t>
  </si>
  <si>
    <t>Table 7. Isolating the Effects of Easing Macroprudential Measures During the Boom Period</t>
  </si>
  <si>
    <t>Source: Authors' database</t>
  </si>
  <si>
    <t>Note: Each shock represents an increase by one unit in the intensity of the policy variable. The cumulative change in house prices is shown on the vertical axis (in percent). Time (in periods) is shown on the horizontal axis.</t>
  </si>
  <si>
    <t>Table 1. CESEE Countries: Household and Mortgage Lending</t>
  </si>
  <si>
    <t>Table 2. CESEE Countries: Macroprudential Measures by Country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</si>
</sst>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
    <numFmt numFmtId="166" formatCode="0.0"/>
  </numFmts>
  <fonts count="29">
    <font>
      <sz val="10"/>
      <name val="Arial"/>
    </font>
    <font>
      <sz val="11"/>
      <color theme="1"/>
      <name val="Calibri"/>
      <family val="2"/>
      <scheme val="minor"/>
    </font>
    <font>
      <sz val="10"/>
      <name val="Arial"/>
      <family val="2"/>
    </font>
    <font>
      <sz val="8"/>
      <name val="Arial"/>
      <family val="2"/>
    </font>
    <font>
      <sz val="8"/>
      <name val="Arial"/>
      <family val="2"/>
    </font>
    <font>
      <sz val="10"/>
      <name val="Arial"/>
      <family val="2"/>
    </font>
    <font>
      <b/>
      <sz val="8"/>
      <name val="Arial"/>
      <family val="2"/>
    </font>
    <font>
      <i/>
      <sz val="8"/>
      <name val="Arial"/>
      <family val="2"/>
    </font>
    <font>
      <b/>
      <sz val="8"/>
      <name val="Arial"/>
      <family val="2"/>
    </font>
    <font>
      <sz val="10"/>
      <color indexed="10"/>
      <name val="Arial"/>
      <family val="2"/>
    </font>
    <font>
      <sz val="8"/>
      <name val="Arial"/>
      <family val="2"/>
    </font>
    <font>
      <sz val="10"/>
      <name val="Arial"/>
      <family val="2"/>
    </font>
    <font>
      <b/>
      <sz val="8"/>
      <name val="Arial"/>
      <family val="2"/>
    </font>
    <font>
      <i/>
      <sz val="8"/>
      <name val="Arial"/>
      <family val="2"/>
    </font>
    <font>
      <sz val="8"/>
      <color indexed="10"/>
      <name val="Arial"/>
      <family val="2"/>
    </font>
    <font>
      <sz val="10"/>
      <name val="Arial"/>
      <family val="2"/>
    </font>
    <font>
      <b/>
      <i/>
      <sz val="8"/>
      <name val="Arial"/>
      <family val="2"/>
    </font>
    <font>
      <sz val="11"/>
      <color theme="1"/>
      <name val="Arial"/>
      <family val="2"/>
    </font>
    <font>
      <sz val="10"/>
      <name val="Arial"/>
      <family val="2"/>
      <charset val="238"/>
    </font>
    <font>
      <u/>
      <sz val="11"/>
      <color theme="10"/>
      <name val="Calibri"/>
      <family val="2"/>
    </font>
    <font>
      <sz val="11"/>
      <color indexed="8"/>
      <name val="Calibri"/>
      <family val="2"/>
    </font>
    <font>
      <sz val="12"/>
      <name val="Arial"/>
      <family val="2"/>
    </font>
    <font>
      <sz val="10"/>
      <name val="MS Sans Serif"/>
      <family val="2"/>
    </font>
    <font>
      <sz val="10"/>
      <name val="Courier"/>
      <family val="1"/>
      <charset val="238"/>
    </font>
    <font>
      <sz val="10"/>
      <name val="Arial"/>
      <family val="2"/>
      <charset val="204"/>
    </font>
    <font>
      <sz val="9"/>
      <name val="Arial"/>
      <family val="2"/>
    </font>
    <font>
      <sz val="8"/>
      <color indexed="8"/>
      <name val="Arial"/>
      <family val="2"/>
    </font>
    <font>
      <b/>
      <sz val="8"/>
      <color indexed="8"/>
      <name val="Arial"/>
      <family val="2"/>
    </font>
    <font>
      <vertAlign val="superscript"/>
      <sz val="8"/>
      <color indexed="8"/>
      <name val="Arial"/>
      <family val="2"/>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51"/>
        <bgColor indexed="64"/>
      </patternFill>
    </fill>
    <fill>
      <patternFill patternType="solid">
        <fgColor theme="0"/>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medium">
        <color indexed="64"/>
      </bottom>
      <diagonal/>
    </border>
  </borders>
  <cellStyleXfs count="18">
    <xf numFmtId="0" fontId="0" fillId="0" borderId="0"/>
    <xf numFmtId="0" fontId="17" fillId="0" borderId="0"/>
    <xf numFmtId="0" fontId="18" fillId="0" borderId="0"/>
    <xf numFmtId="0" fontId="18" fillId="0" borderId="0"/>
    <xf numFmtId="0" fontId="19" fillId="0" borderId="0" applyNumberFormat="0" applyFill="0" applyBorder="0" applyAlignment="0" applyProtection="0">
      <alignment vertical="top"/>
      <protection locked="0"/>
    </xf>
    <xf numFmtId="164" fontId="20" fillId="0" borderId="0" applyFont="0" applyFill="0" applyBorder="0" applyAlignment="0" applyProtection="0"/>
    <xf numFmtId="0" fontId="18" fillId="0" borderId="0"/>
    <xf numFmtId="0" fontId="21" fillId="0" borderId="0"/>
    <xf numFmtId="0" fontId="22" fillId="0" borderId="0"/>
    <xf numFmtId="0" fontId="5" fillId="0" borderId="0"/>
    <xf numFmtId="0" fontId="18" fillId="0" borderId="0"/>
    <xf numFmtId="14" fontId="23" fillId="0" borderId="0" applyProtection="0">
      <alignment vertical="center"/>
    </xf>
    <xf numFmtId="0" fontId="5" fillId="0" borderId="0"/>
    <xf numFmtId="9" fontId="18" fillId="0" borderId="0" applyFont="0" applyFill="0" applyBorder="0" applyAlignment="0" applyProtection="0"/>
    <xf numFmtId="0" fontId="17" fillId="0" borderId="0"/>
    <xf numFmtId="0" fontId="1" fillId="0" borderId="0"/>
    <xf numFmtId="0" fontId="24" fillId="0" borderId="0"/>
    <xf numFmtId="0" fontId="5" fillId="0" borderId="0"/>
  </cellStyleXfs>
  <cellXfs count="271">
    <xf numFmtId="0" fontId="0" fillId="0" borderId="0" xfId="0"/>
    <xf numFmtId="49" fontId="0" fillId="0" borderId="0" xfId="0" applyNumberFormat="1"/>
    <xf numFmtId="49" fontId="5" fillId="0" borderId="0" xfId="0" applyNumberFormat="1" applyFont="1"/>
    <xf numFmtId="0" fontId="4" fillId="2" borderId="0" xfId="0" applyNumberFormat="1" applyFont="1" applyFill="1"/>
    <xf numFmtId="49" fontId="3" fillId="0" borderId="0" xfId="0" applyNumberFormat="1" applyFont="1"/>
    <xf numFmtId="0" fontId="8" fillId="0" borderId="0" xfId="0" applyFont="1" applyFill="1"/>
    <xf numFmtId="0" fontId="8" fillId="0" borderId="0" xfId="0" applyNumberFormat="1" applyFont="1"/>
    <xf numFmtId="0" fontId="3" fillId="0" borderId="0" xfId="0" applyFont="1" applyFill="1"/>
    <xf numFmtId="0" fontId="3" fillId="0" borderId="0" xfId="0" applyNumberFormat="1" applyFont="1"/>
    <xf numFmtId="49" fontId="3" fillId="3" borderId="0" xfId="0" applyNumberFormat="1" applyFont="1" applyFill="1"/>
    <xf numFmtId="0" fontId="3" fillId="3" borderId="0" xfId="0" applyNumberFormat="1" applyFont="1" applyFill="1"/>
    <xf numFmtId="0" fontId="3" fillId="4" borderId="0" xfId="0" applyFont="1" applyFill="1"/>
    <xf numFmtId="0" fontId="3" fillId="4" borderId="0" xfId="0" applyNumberFormat="1" applyFont="1" applyFill="1"/>
    <xf numFmtId="0" fontId="4" fillId="4" borderId="0" xfId="0" applyNumberFormat="1" applyFont="1" applyFill="1"/>
    <xf numFmtId="49" fontId="7" fillId="2" borderId="0" xfId="0" applyNumberFormat="1" applyFont="1" applyFill="1"/>
    <xf numFmtId="0" fontId="0" fillId="2" borderId="0" xfId="0" applyFill="1"/>
    <xf numFmtId="49" fontId="9" fillId="0" borderId="0" xfId="0" applyNumberFormat="1" applyFont="1" applyFill="1"/>
    <xf numFmtId="49" fontId="0" fillId="0" borderId="0" xfId="0" applyNumberFormat="1" applyFill="1"/>
    <xf numFmtId="0" fontId="11" fillId="0" borderId="0" xfId="0" applyFont="1" applyFill="1"/>
    <xf numFmtId="49" fontId="11" fillId="0" borderId="0" xfId="0" applyNumberFormat="1" applyFont="1" applyFill="1"/>
    <xf numFmtId="0" fontId="10" fillId="0" borderId="0" xfId="0" applyFont="1"/>
    <xf numFmtId="0" fontId="12" fillId="2" borderId="1" xfId="0" applyFont="1" applyFill="1" applyBorder="1" applyAlignment="1">
      <alignment horizontal="center"/>
    </xf>
    <xf numFmtId="0" fontId="12" fillId="2" borderId="0" xfId="0" applyFont="1" applyFill="1" applyBorder="1" applyAlignment="1">
      <alignment horizontal="left" wrapText="1"/>
    </xf>
    <xf numFmtId="0" fontId="12" fillId="2" borderId="1" xfId="0" applyFont="1" applyFill="1" applyBorder="1" applyAlignment="1">
      <alignment horizontal="left" wrapText="1"/>
    </xf>
    <xf numFmtId="0" fontId="12" fillId="0" borderId="0" xfId="0" applyFont="1"/>
    <xf numFmtId="49" fontId="12" fillId="2" borderId="0" xfId="0" applyNumberFormat="1" applyFont="1" applyFill="1"/>
    <xf numFmtId="49" fontId="10" fillId="2" borderId="1" xfId="0" applyNumberFormat="1" applyFont="1" applyFill="1" applyBorder="1"/>
    <xf numFmtId="0" fontId="10" fillId="2" borderId="1" xfId="0" applyFont="1" applyFill="1" applyBorder="1"/>
    <xf numFmtId="0" fontId="10" fillId="0" borderId="0" xfId="0" applyFont="1" applyFill="1"/>
    <xf numFmtId="49" fontId="12" fillId="2" borderId="3" xfId="0" applyNumberFormat="1" applyFont="1" applyFill="1" applyBorder="1"/>
    <xf numFmtId="49" fontId="10" fillId="2" borderId="0" xfId="0" applyNumberFormat="1" applyFont="1" applyFill="1"/>
    <xf numFmtId="49" fontId="12" fillId="2" borderId="0" xfId="0" applyNumberFormat="1" applyFont="1" applyFill="1" applyBorder="1"/>
    <xf numFmtId="49" fontId="10" fillId="2" borderId="0" xfId="0" applyNumberFormat="1" applyFont="1" applyFill="1" applyBorder="1"/>
    <xf numFmtId="0" fontId="10" fillId="2" borderId="0" xfId="0" applyFont="1" applyFill="1"/>
    <xf numFmtId="0" fontId="10" fillId="2" borderId="0" xfId="0" applyFont="1" applyFill="1" applyAlignment="1">
      <alignment horizontal="center"/>
    </xf>
    <xf numFmtId="49" fontId="10" fillId="2" borderId="0" xfId="0" applyNumberFormat="1" applyFont="1" applyFill="1" applyAlignment="1">
      <alignment horizontal="left" indent="1"/>
    </xf>
    <xf numFmtId="49" fontId="13" fillId="2" borderId="0" xfId="0" applyNumberFormat="1" applyFont="1" applyFill="1"/>
    <xf numFmtId="49" fontId="12" fillId="2" borderId="1" xfId="0" applyNumberFormat="1" applyFont="1" applyFill="1" applyBorder="1"/>
    <xf numFmtId="49" fontId="14" fillId="0" borderId="0" xfId="0" applyNumberFormat="1" applyFont="1" applyFill="1"/>
    <xf numFmtId="0" fontId="10" fillId="2" borderId="1" xfId="0" applyFont="1" applyFill="1" applyBorder="1" applyAlignment="1">
      <alignment horizontal="center"/>
    </xf>
    <xf numFmtId="49" fontId="13" fillId="2" borderId="0" xfId="0" applyNumberFormat="1" applyFont="1" applyFill="1" applyBorder="1"/>
    <xf numFmtId="0" fontId="10" fillId="2" borderId="0" xfId="0" applyFont="1" applyFill="1" applyBorder="1"/>
    <xf numFmtId="0" fontId="0" fillId="0" borderId="0" xfId="0" applyNumberFormat="1"/>
    <xf numFmtId="0" fontId="3" fillId="2" borderId="0" xfId="0" applyNumberFormat="1" applyFont="1" applyFill="1"/>
    <xf numFmtId="0" fontId="5" fillId="2" borderId="1" xfId="0" applyNumberFormat="1" applyFont="1" applyFill="1" applyBorder="1"/>
    <xf numFmtId="0" fontId="3" fillId="2" borderId="0" xfId="0" applyNumberFormat="1" applyFont="1" applyFill="1" applyAlignment="1">
      <alignment horizontal="left"/>
    </xf>
    <xf numFmtId="0" fontId="3" fillId="2" borderId="1" xfId="0" applyNumberFormat="1" applyFont="1" applyFill="1" applyBorder="1" applyAlignment="1">
      <alignment horizontal="left"/>
    </xf>
    <xf numFmtId="0" fontId="3" fillId="2" borderId="0" xfId="0" applyNumberFormat="1" applyFont="1" applyFill="1" applyBorder="1" applyAlignment="1">
      <alignment horizontal="left"/>
    </xf>
    <xf numFmtId="0" fontId="3" fillId="2" borderId="0" xfId="0" applyNumberFormat="1" applyFont="1" applyFill="1" applyBorder="1" applyAlignment="1">
      <alignment horizontal="center"/>
    </xf>
    <xf numFmtId="0" fontId="0" fillId="0" borderId="0" xfId="0" applyNumberFormat="1" applyFill="1"/>
    <xf numFmtId="0" fontId="10" fillId="0" borderId="0" xfId="0" applyFont="1" applyFill="1" applyAlignment="1">
      <alignment horizontal="center"/>
    </xf>
    <xf numFmtId="49" fontId="2" fillId="0" borderId="0" xfId="0" applyNumberFormat="1" applyFont="1" applyFill="1"/>
    <xf numFmtId="49" fontId="15" fillId="0" borderId="0" xfId="0" applyNumberFormat="1" applyFont="1" applyFill="1"/>
    <xf numFmtId="49" fontId="16" fillId="2" borderId="2" xfId="0" applyNumberFormat="1" applyFont="1" applyFill="1" applyBorder="1"/>
    <xf numFmtId="49" fontId="3" fillId="2" borderId="0" xfId="0" applyNumberFormat="1" applyFont="1" applyFill="1" applyBorder="1"/>
    <xf numFmtId="49" fontId="7" fillId="2" borderId="1" xfId="0" applyNumberFormat="1" applyFont="1" applyFill="1" applyBorder="1"/>
    <xf numFmtId="49" fontId="7" fillId="2" borderId="0" xfId="0" applyNumberFormat="1" applyFont="1" applyFill="1" applyBorder="1"/>
    <xf numFmtId="49" fontId="3" fillId="2" borderId="0" xfId="0" applyNumberFormat="1" applyFont="1" applyFill="1"/>
    <xf numFmtId="49" fontId="13" fillId="2" borderId="1" xfId="0" applyNumberFormat="1" applyFont="1" applyFill="1" applyBorder="1"/>
    <xf numFmtId="0" fontId="3" fillId="2" borderId="2" xfId="0" applyFont="1" applyFill="1" applyBorder="1" applyAlignment="1">
      <alignment horizontal="center"/>
    </xf>
    <xf numFmtId="49" fontId="3" fillId="2" borderId="1" xfId="0" applyNumberFormat="1" applyFont="1" applyFill="1" applyBorder="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center"/>
    </xf>
    <xf numFmtId="0" fontId="3" fillId="2" borderId="0" xfId="0"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Border="1" applyAlignment="1">
      <alignment horizontal="center"/>
    </xf>
    <xf numFmtId="2" fontId="3" fillId="2" borderId="0" xfId="0" applyNumberFormat="1" applyFont="1" applyFill="1" applyAlignment="1">
      <alignment horizontal="center"/>
    </xf>
    <xf numFmtId="2" fontId="3" fillId="2" borderId="4" xfId="0" applyNumberFormat="1" applyFont="1" applyFill="1" applyBorder="1" applyAlignment="1">
      <alignment horizontal="center"/>
    </xf>
    <xf numFmtId="0" fontId="3" fillId="0" borderId="0" xfId="0" applyFont="1"/>
    <xf numFmtId="49" fontId="16" fillId="2" borderId="1" xfId="0" applyNumberFormat="1" applyFont="1" applyFill="1" applyBorder="1"/>
    <xf numFmtId="49" fontId="3" fillId="2" borderId="0" xfId="0" applyNumberFormat="1" applyFont="1" applyFill="1" applyAlignment="1"/>
    <xf numFmtId="49" fontId="3" fillId="2" borderId="0" xfId="0" applyNumberFormat="1" applyFont="1" applyFill="1" applyBorder="1" applyAlignment="1"/>
    <xf numFmtId="49" fontId="6" fillId="2" borderId="2" xfId="0" applyNumberFormat="1" applyFont="1" applyFill="1" applyBorder="1" applyAlignment="1"/>
    <xf numFmtId="49" fontId="3" fillId="2" borderId="4" xfId="0" applyNumberFormat="1" applyFont="1" applyFill="1" applyBorder="1" applyAlignment="1"/>
    <xf numFmtId="49" fontId="3" fillId="5" borderId="0" xfId="0" applyNumberFormat="1" applyFont="1" applyFill="1" applyBorder="1"/>
    <xf numFmtId="2" fontId="3" fillId="5" borderId="0" xfId="0" applyNumberFormat="1" applyFont="1" applyFill="1" applyAlignment="1">
      <alignment horizontal="center"/>
    </xf>
    <xf numFmtId="49" fontId="6" fillId="2" borderId="1" xfId="0" applyNumberFormat="1" applyFont="1" applyFill="1" applyBorder="1"/>
    <xf numFmtId="49" fontId="3" fillId="0" borderId="0" xfId="0" applyNumberFormat="1" applyFont="1" applyFill="1"/>
    <xf numFmtId="0" fontId="4" fillId="5" borderId="0" xfId="0" applyNumberFormat="1" applyFont="1" applyFill="1"/>
    <xf numFmtId="0" fontId="6" fillId="0" borderId="0" xfId="0" applyFont="1" applyFill="1"/>
    <xf numFmtId="0" fontId="10" fillId="5" borderId="0" xfId="0" applyFont="1" applyFill="1"/>
    <xf numFmtId="0" fontId="10" fillId="5" borderId="0" xfId="0" applyFont="1" applyFill="1" applyAlignment="1">
      <alignment horizontal="center"/>
    </xf>
    <xf numFmtId="0" fontId="3" fillId="5" borderId="0" xfId="0" applyFont="1" applyFill="1"/>
    <xf numFmtId="49" fontId="10" fillId="5" borderId="0" xfId="0" applyNumberFormat="1" applyFont="1" applyFill="1"/>
    <xf numFmtId="0" fontId="0" fillId="5" borderId="0" xfId="0" applyFill="1"/>
    <xf numFmtId="0" fontId="3" fillId="5" borderId="0" xfId="0" applyNumberFormat="1" applyFont="1" applyFill="1"/>
    <xf numFmtId="49" fontId="3" fillId="5" borderId="0" xfId="0" applyNumberFormat="1" applyFont="1" applyFill="1"/>
    <xf numFmtId="49" fontId="3" fillId="5" borderId="0" xfId="0" applyNumberFormat="1" applyFont="1" applyFill="1" applyAlignment="1">
      <alignment horizontal="center" vertical="top"/>
    </xf>
    <xf numFmtId="0" fontId="3" fillId="5" borderId="1" xfId="0" applyNumberFormat="1" applyFont="1" applyFill="1" applyBorder="1"/>
    <xf numFmtId="49" fontId="3" fillId="5" borderId="0" xfId="0" applyNumberFormat="1" applyFont="1" applyFill="1" applyAlignment="1">
      <alignment horizontal="center"/>
    </xf>
    <xf numFmtId="49" fontId="16" fillId="5" borderId="2" xfId="0" applyNumberFormat="1" applyFont="1" applyFill="1" applyBorder="1"/>
    <xf numFmtId="0" fontId="3" fillId="5" borderId="2" xfId="0" applyFont="1" applyFill="1" applyBorder="1" applyAlignment="1">
      <alignment horizontal="center"/>
    </xf>
    <xf numFmtId="49" fontId="10" fillId="5" borderId="0" xfId="0" applyNumberFormat="1" applyFont="1" applyFill="1" applyBorder="1"/>
    <xf numFmtId="0" fontId="7" fillId="5" borderId="0" xfId="0" applyNumberFormat="1" applyFont="1" applyFill="1"/>
    <xf numFmtId="49" fontId="3" fillId="5" borderId="0" xfId="0" applyNumberFormat="1" applyFont="1" applyFill="1" applyBorder="1" applyAlignment="1">
      <alignment horizontal="center" vertical="top"/>
    </xf>
    <xf numFmtId="0" fontId="4" fillId="5" borderId="1" xfId="0" applyNumberFormat="1" applyFont="1" applyFill="1" applyBorder="1"/>
    <xf numFmtId="0" fontId="10" fillId="5" borderId="3" xfId="0" applyNumberFormat="1" applyFont="1" applyFill="1" applyBorder="1"/>
    <xf numFmtId="49" fontId="3" fillId="5" borderId="0" xfId="0" applyNumberFormat="1" applyFont="1" applyFill="1" applyBorder="1" applyAlignment="1">
      <alignment horizontal="center"/>
    </xf>
    <xf numFmtId="49" fontId="3" fillId="5" borderId="1" xfId="0" applyNumberFormat="1" applyFont="1" applyFill="1" applyBorder="1" applyAlignment="1">
      <alignment horizontal="center"/>
    </xf>
    <xf numFmtId="2" fontId="3" fillId="2" borderId="0" xfId="0" applyNumberFormat="1" applyFont="1" applyFill="1" applyBorder="1" applyAlignment="1">
      <alignment horizontal="center"/>
    </xf>
    <xf numFmtId="2" fontId="3" fillId="2" borderId="1" xfId="0" applyNumberFormat="1" applyFont="1" applyFill="1" applyBorder="1" applyAlignment="1">
      <alignment horizontal="center"/>
    </xf>
    <xf numFmtId="0" fontId="3" fillId="2" borderId="0" xfId="0" applyFont="1" applyFill="1"/>
    <xf numFmtId="0" fontId="6" fillId="0" borderId="0" xfId="0" applyFont="1" applyFill="1" applyAlignment="1">
      <alignment horizontal="center" wrapText="1"/>
    </xf>
    <xf numFmtId="49" fontId="3" fillId="2" borderId="2" xfId="0" applyNumberFormat="1" applyFont="1" applyFill="1" applyBorder="1" applyAlignment="1">
      <alignment horizontal="center"/>
    </xf>
    <xf numFmtId="49" fontId="3" fillId="5" borderId="1" xfId="0" applyNumberFormat="1" applyFont="1" applyFill="1" applyBorder="1"/>
    <xf numFmtId="49" fontId="3" fillId="5" borderId="0" xfId="0" applyNumberFormat="1" applyFont="1" applyFill="1" applyAlignment="1">
      <alignment horizontal="left" vertical="top" wrapText="1"/>
    </xf>
    <xf numFmtId="49" fontId="25" fillId="0" borderId="0" xfId="0" applyNumberFormat="1" applyFont="1"/>
    <xf numFmtId="49" fontId="3" fillId="0" borderId="0" xfId="0" applyNumberFormat="1" applyFont="1" applyBorder="1"/>
    <xf numFmtId="0" fontId="26" fillId="5" borderId="0" xfId="1" applyFont="1" applyFill="1" applyAlignment="1">
      <alignment vertical="top"/>
    </xf>
    <xf numFmtId="0" fontId="26" fillId="0" borderId="0" xfId="1" applyFont="1" applyAlignment="1">
      <alignment vertical="top"/>
    </xf>
    <xf numFmtId="0" fontId="26" fillId="0" borderId="0" xfId="1" applyFont="1" applyFill="1" applyAlignment="1">
      <alignment vertical="top" wrapText="1"/>
    </xf>
    <xf numFmtId="0" fontId="26" fillId="0" borderId="0" xfId="1" applyFont="1" applyAlignment="1">
      <alignment vertical="top" wrapText="1"/>
    </xf>
    <xf numFmtId="0" fontId="26" fillId="5" borderId="1" xfId="1" applyFont="1" applyFill="1" applyBorder="1" applyAlignment="1">
      <alignment vertical="top" wrapText="1"/>
    </xf>
    <xf numFmtId="0" fontId="26" fillId="0" borderId="1" xfId="1" applyFont="1" applyFill="1" applyBorder="1" applyAlignment="1">
      <alignment vertical="top" wrapText="1"/>
    </xf>
    <xf numFmtId="0" fontId="26" fillId="0" borderId="1" xfId="1" applyFont="1" applyBorder="1" applyAlignment="1">
      <alignment vertical="top" wrapText="1"/>
    </xf>
    <xf numFmtId="0" fontId="27" fillId="5" borderId="1" xfId="1" applyFont="1" applyFill="1" applyBorder="1" applyAlignment="1">
      <alignment vertical="top" wrapText="1"/>
    </xf>
    <xf numFmtId="0" fontId="27" fillId="5" borderId="1" xfId="1" applyFont="1" applyFill="1" applyBorder="1" applyAlignment="1">
      <alignment horizontal="center" vertical="top" wrapText="1"/>
    </xf>
    <xf numFmtId="0" fontId="27" fillId="0" borderId="1" xfId="1" applyFont="1" applyFill="1" applyBorder="1" applyAlignment="1">
      <alignment horizontal="center" vertical="top" wrapText="1"/>
    </xf>
    <xf numFmtId="0" fontId="27" fillId="0" borderId="0" xfId="1" applyFont="1" applyAlignment="1">
      <alignment horizontal="center" vertical="top" wrapText="1"/>
    </xf>
    <xf numFmtId="0" fontId="27" fillId="0" borderId="0" xfId="1" applyFont="1" applyAlignment="1">
      <alignment vertical="top" wrapText="1"/>
    </xf>
    <xf numFmtId="0" fontId="26" fillId="5" borderId="0" xfId="1" applyFont="1" applyFill="1" applyAlignment="1">
      <alignment vertical="center" wrapText="1"/>
    </xf>
    <xf numFmtId="165" fontId="26" fillId="0" borderId="0" xfId="1" applyNumberFormat="1" applyFont="1" applyFill="1" applyAlignment="1">
      <alignment horizontal="center" vertical="center" wrapText="1"/>
    </xf>
    <xf numFmtId="165" fontId="26" fillId="0" borderId="0" xfId="1" applyNumberFormat="1" applyFont="1" applyAlignment="1">
      <alignment horizontal="center" vertical="center" wrapText="1"/>
    </xf>
    <xf numFmtId="0" fontId="26" fillId="0" borderId="0" xfId="1" applyFont="1" applyAlignment="1">
      <alignment horizontal="center" vertical="center" wrapText="1"/>
    </xf>
    <xf numFmtId="0" fontId="26" fillId="0" borderId="0" xfId="1" quotePrefix="1" applyFont="1" applyAlignment="1">
      <alignment vertical="center"/>
    </xf>
    <xf numFmtId="0" fontId="3" fillId="5" borderId="1" xfId="1" applyFont="1" applyFill="1" applyBorder="1" applyAlignment="1">
      <alignment vertical="center" wrapText="1"/>
    </xf>
    <xf numFmtId="165" fontId="26" fillId="0" borderId="1" xfId="1" applyNumberFormat="1" applyFont="1" applyFill="1" applyBorder="1" applyAlignment="1">
      <alignment horizontal="center" vertical="center" wrapText="1"/>
    </xf>
    <xf numFmtId="0" fontId="26" fillId="0" borderId="1" xfId="1" applyFont="1" applyBorder="1" applyAlignment="1">
      <alignment horizontal="center" vertical="center" wrapText="1"/>
    </xf>
    <xf numFmtId="0" fontId="26" fillId="5" borderId="1" xfId="1" applyFont="1" applyFill="1" applyBorder="1" applyAlignment="1">
      <alignment vertical="center" wrapText="1"/>
    </xf>
    <xf numFmtId="165" fontId="26" fillId="0" borderId="1" xfId="1" applyNumberFormat="1" applyFont="1" applyBorder="1" applyAlignment="1">
      <alignment horizontal="center" vertical="center" wrapText="1"/>
    </xf>
    <xf numFmtId="0" fontId="3" fillId="5" borderId="0" xfId="1" applyFont="1" applyFill="1" applyAlignment="1">
      <alignment vertical="center" wrapText="1"/>
    </xf>
    <xf numFmtId="0" fontId="26" fillId="5" borderId="0" xfId="1" applyFont="1" applyFill="1" applyAlignment="1">
      <alignment vertical="top" wrapText="1"/>
    </xf>
    <xf numFmtId="49" fontId="0" fillId="0" borderId="0" xfId="0" applyNumberFormat="1" applyAlignment="1">
      <alignment horizontal="center"/>
    </xf>
    <xf numFmtId="0" fontId="0" fillId="0" borderId="0" xfId="0" applyNumberFormat="1" applyAlignment="1">
      <alignment horizontal="center"/>
    </xf>
    <xf numFmtId="49" fontId="6" fillId="5" borderId="1" xfId="0" applyNumberFormat="1" applyFont="1" applyFill="1" applyBorder="1" applyAlignment="1">
      <alignment horizontal="center" vertical="center"/>
    </xf>
    <xf numFmtId="0" fontId="6" fillId="5" borderId="0" xfId="0" applyFont="1" applyFill="1" applyBorder="1" applyAlignment="1">
      <alignment horizontal="center" wrapText="1"/>
    </xf>
    <xf numFmtId="49" fontId="12" fillId="5" borderId="1" xfId="0" applyNumberFormat="1" applyFont="1" applyFill="1" applyBorder="1" applyAlignment="1">
      <alignment horizontal="center"/>
    </xf>
    <xf numFmtId="49" fontId="3" fillId="5" borderId="0" xfId="0" applyNumberFormat="1" applyFont="1" applyFill="1" applyAlignment="1"/>
    <xf numFmtId="49" fontId="25" fillId="5" borderId="0" xfId="0" applyNumberFormat="1" applyFont="1" applyFill="1"/>
    <xf numFmtId="49" fontId="25" fillId="5" borderId="1" xfId="0" applyNumberFormat="1" applyFont="1" applyFill="1" applyBorder="1"/>
    <xf numFmtId="49" fontId="25" fillId="0" borderId="0" xfId="0" applyNumberFormat="1" applyFont="1" applyAlignment="1">
      <alignment horizontal="center"/>
    </xf>
    <xf numFmtId="49" fontId="25" fillId="5" borderId="0" xfId="0" applyNumberFormat="1" applyFont="1" applyFill="1" applyAlignment="1">
      <alignment horizontal="center"/>
    </xf>
    <xf numFmtId="49" fontId="25" fillId="5" borderId="1" xfId="0" applyNumberFormat="1" applyFont="1" applyFill="1" applyBorder="1" applyAlignment="1">
      <alignment horizontal="center"/>
    </xf>
    <xf numFmtId="0" fontId="0" fillId="0" borderId="0" xfId="0" applyFill="1"/>
    <xf numFmtId="49" fontId="3" fillId="5" borderId="0" xfId="0" applyNumberFormat="1" applyFont="1" applyFill="1" applyAlignment="1">
      <alignment horizontal="center"/>
    </xf>
    <xf numFmtId="0" fontId="6" fillId="5" borderId="0" xfId="0" applyNumberFormat="1" applyFont="1" applyFill="1" applyAlignment="1">
      <alignment horizontal="center"/>
    </xf>
    <xf numFmtId="0" fontId="6" fillId="5" borderId="3" xfId="0" applyNumberFormat="1" applyFont="1" applyFill="1" applyBorder="1" applyAlignment="1">
      <alignment horizontal="center"/>
    </xf>
    <xf numFmtId="49" fontId="25" fillId="5" borderId="3" xfId="0" applyNumberFormat="1" applyFont="1" applyFill="1" applyBorder="1"/>
    <xf numFmtId="49" fontId="3" fillId="2" borderId="0" xfId="0" applyNumberFormat="1" applyFont="1" applyFill="1" applyAlignment="1">
      <alignment horizontal="left" indent="1"/>
    </xf>
    <xf numFmtId="49" fontId="7" fillId="2" borderId="0" xfId="0" applyNumberFormat="1" applyFont="1" applyFill="1" applyAlignment="1">
      <alignment horizontal="left" indent="1"/>
    </xf>
    <xf numFmtId="49" fontId="3" fillId="2" borderId="4" xfId="0" applyNumberFormat="1" applyFont="1" applyFill="1" applyBorder="1"/>
    <xf numFmtId="0" fontId="6" fillId="2" borderId="2" xfId="0" applyFont="1" applyFill="1" applyBorder="1"/>
    <xf numFmtId="0" fontId="6" fillId="2" borderId="2" xfId="0" applyFont="1" applyFill="1" applyBorder="1" applyAlignment="1">
      <alignment horizontal="center"/>
    </xf>
    <xf numFmtId="0" fontId="12" fillId="2" borderId="0" xfId="0" applyFont="1" applyFill="1" applyBorder="1" applyAlignment="1">
      <alignment horizontal="left" vertical="center" wrapText="1"/>
    </xf>
    <xf numFmtId="49" fontId="6" fillId="2" borderId="1" xfId="0" applyNumberFormat="1" applyFont="1" applyFill="1" applyBorder="1" applyAlignment="1">
      <alignment horizontal="center"/>
    </xf>
    <xf numFmtId="0" fontId="0" fillId="5" borderId="0" xfId="0" applyNumberFormat="1" applyFill="1"/>
    <xf numFmtId="0" fontId="6" fillId="5" borderId="1" xfId="0" applyNumberFormat="1" applyFont="1" applyFill="1" applyBorder="1" applyAlignment="1">
      <alignment horizontal="center"/>
    </xf>
    <xf numFmtId="0" fontId="0" fillId="0" borderId="1" xfId="0" applyNumberFormat="1" applyBorder="1"/>
    <xf numFmtId="0" fontId="0" fillId="5" borderId="1" xfId="0" applyNumberFormat="1" applyFill="1" applyBorder="1"/>
    <xf numFmtId="0" fontId="6" fillId="5" borderId="3" xfId="0" quotePrefix="1" applyNumberFormat="1" applyFont="1" applyFill="1" applyBorder="1" applyAlignment="1">
      <alignment horizontal="center"/>
    </xf>
    <xf numFmtId="0" fontId="0" fillId="5" borderId="3" xfId="0" applyNumberFormat="1" applyFill="1" applyBorder="1"/>
    <xf numFmtId="0" fontId="2" fillId="0" borderId="0" xfId="0" applyNumberFormat="1" applyFont="1"/>
    <xf numFmtId="49" fontId="2" fillId="0" borderId="0" xfId="0" applyNumberFormat="1" applyFont="1"/>
    <xf numFmtId="49" fontId="3" fillId="5" borderId="0" xfId="0" applyNumberFormat="1" applyFont="1" applyFill="1" applyAlignment="1">
      <alignment horizontal="center"/>
    </xf>
    <xf numFmtId="0" fontId="26" fillId="0" borderId="0" xfId="0" applyFont="1" applyFill="1" applyAlignment="1">
      <alignment horizontal="left" vertical="top"/>
    </xf>
    <xf numFmtId="0" fontId="3" fillId="0" borderId="0" xfId="0" applyFont="1" applyFill="1" applyAlignment="1">
      <alignment horizontal="center"/>
    </xf>
    <xf numFmtId="0" fontId="6" fillId="0" borderId="0" xfId="0" applyFont="1" applyFill="1" applyAlignment="1"/>
    <xf numFmtId="0" fontId="6" fillId="2" borderId="0" xfId="0" applyFont="1" applyFill="1" applyAlignment="1">
      <alignment horizontal="center"/>
    </xf>
    <xf numFmtId="0" fontId="26" fillId="2" borderId="0" xfId="0" applyFont="1" applyFill="1" applyAlignment="1">
      <alignment horizontal="left" vertical="top"/>
    </xf>
    <xf numFmtId="0" fontId="6" fillId="2" borderId="5" xfId="0" applyFont="1" applyFill="1" applyBorder="1" applyAlignment="1">
      <alignment vertical="center"/>
    </xf>
    <xf numFmtId="0" fontId="27" fillId="2" borderId="5" xfId="0" applyFont="1" applyFill="1" applyBorder="1" applyAlignment="1">
      <alignment vertical="center"/>
    </xf>
    <xf numFmtId="0" fontId="27" fillId="2" borderId="5" xfId="0" applyFont="1" applyFill="1" applyBorder="1" applyAlignment="1">
      <alignment horizontal="center" vertical="center"/>
    </xf>
    <xf numFmtId="0" fontId="6" fillId="2" borderId="0" xfId="0" applyFont="1" applyFill="1" applyBorder="1" applyAlignment="1">
      <alignment vertical="center"/>
    </xf>
    <xf numFmtId="0" fontId="27" fillId="2" borderId="0" xfId="0" applyFont="1" applyFill="1" applyBorder="1" applyAlignment="1">
      <alignment vertical="center"/>
    </xf>
    <xf numFmtId="0" fontId="6" fillId="2" borderId="1" xfId="0" applyFont="1" applyFill="1" applyBorder="1" applyAlignment="1">
      <alignment horizontal="left" vertical="top"/>
    </xf>
    <xf numFmtId="0" fontId="6" fillId="2" borderId="0" xfId="0" applyFont="1" applyFill="1" applyBorder="1" applyAlignment="1">
      <alignment horizontal="left" vertical="top"/>
    </xf>
    <xf numFmtId="0" fontId="3" fillId="2" borderId="2" xfId="0" applyNumberFormat="1" applyFont="1" applyFill="1" applyBorder="1" applyAlignment="1">
      <alignment horizontal="center" vertical="top"/>
    </xf>
    <xf numFmtId="0" fontId="6" fillId="2" borderId="3" xfId="0" applyFont="1" applyFill="1" applyBorder="1" applyAlignment="1">
      <alignment horizontal="left" vertical="top" wrapText="1"/>
    </xf>
    <xf numFmtId="0" fontId="3"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6" xfId="0" applyFont="1" applyFill="1" applyBorder="1"/>
    <xf numFmtId="0" fontId="3" fillId="2" borderId="6" xfId="0" applyFont="1" applyFill="1" applyBorder="1" applyAlignment="1">
      <alignment horizontal="center"/>
    </xf>
    <xf numFmtId="0" fontId="6" fillId="2" borderId="6" xfId="0" applyFont="1" applyFill="1" applyBorder="1" applyAlignment="1">
      <alignment horizontal="left" vertical="top" wrapText="1"/>
    </xf>
    <xf numFmtId="0" fontId="6" fillId="2" borderId="0" xfId="0" applyFont="1" applyFill="1" applyBorder="1" applyAlignment="1">
      <alignment horizontal="left" vertical="top" wrapText="1"/>
    </xf>
    <xf numFmtId="0" fontId="26" fillId="2" borderId="0" xfId="0" applyFont="1" applyFill="1" applyBorder="1" applyAlignment="1">
      <alignment horizontal="left" vertical="top" wrapText="1"/>
    </xf>
    <xf numFmtId="0" fontId="3" fillId="2" borderId="4" xfId="0" applyNumberFormat="1" applyFont="1" applyFill="1" applyBorder="1" applyAlignment="1">
      <alignment horizontal="center" vertical="top"/>
    </xf>
    <xf numFmtId="0" fontId="3" fillId="2" borderId="4" xfId="0" applyFont="1" applyFill="1" applyBorder="1" applyAlignment="1">
      <alignment horizontal="center"/>
    </xf>
    <xf numFmtId="0" fontId="3" fillId="2" borderId="6" xfId="0" applyFont="1" applyFill="1" applyBorder="1" applyAlignment="1">
      <alignment horizontal="left" vertical="top" wrapText="1"/>
    </xf>
    <xf numFmtId="0" fontId="26" fillId="2" borderId="1" xfId="0" applyFont="1" applyFill="1" applyBorder="1"/>
    <xf numFmtId="0" fontId="6" fillId="2" borderId="6" xfId="0" applyFont="1" applyFill="1" applyBorder="1"/>
    <xf numFmtId="0" fontId="3" fillId="2" borderId="0" xfId="0" applyFont="1" applyFill="1" applyBorder="1"/>
    <xf numFmtId="0" fontId="3" fillId="2" borderId="0" xfId="0" applyFont="1" applyFill="1" applyBorder="1" applyAlignment="1">
      <alignment horizontal="left" vertical="top"/>
    </xf>
    <xf numFmtId="0" fontId="26" fillId="0" borderId="0" xfId="0" applyFont="1" applyFill="1"/>
    <xf numFmtId="0" fontId="3" fillId="0" borderId="0" xfId="0" applyFont="1" applyAlignment="1">
      <alignment horizontal="center"/>
    </xf>
    <xf numFmtId="49" fontId="3" fillId="5" borderId="3" xfId="0" applyNumberFormat="1" applyFont="1" applyFill="1" applyBorder="1"/>
    <xf numFmtId="0" fontId="6" fillId="5" borderId="3" xfId="0" applyFont="1" applyFill="1" applyBorder="1" applyAlignment="1">
      <alignment horizontal="center" vertical="center" wrapText="1"/>
    </xf>
    <xf numFmtId="49" fontId="3" fillId="5" borderId="3" xfId="0" applyNumberFormat="1" applyFont="1" applyFill="1" applyBorder="1" applyAlignment="1">
      <alignment horizontal="center"/>
    </xf>
    <xf numFmtId="0" fontId="6" fillId="5" borderId="3" xfId="0" applyFont="1" applyFill="1" applyBorder="1" applyAlignment="1">
      <alignment horizontal="center" wrapText="1"/>
    </xf>
    <xf numFmtId="0" fontId="6" fillId="5" borderId="0" xfId="0" applyNumberFormat="1" applyFont="1" applyFill="1" applyBorder="1" applyAlignment="1">
      <alignment horizontal="center"/>
    </xf>
    <xf numFmtId="0" fontId="26" fillId="2" borderId="0" xfId="0" applyFont="1" applyFill="1" applyBorder="1" applyAlignment="1">
      <alignment horizontal="left" vertical="top"/>
    </xf>
    <xf numFmtId="0" fontId="6" fillId="2" borderId="0" xfId="0" applyFont="1" applyFill="1" applyBorder="1" applyAlignment="1">
      <alignment horizontal="left" vertical="center"/>
    </xf>
    <xf numFmtId="0" fontId="27" fillId="2" borderId="0" xfId="0" applyFont="1" applyFill="1" applyBorder="1" applyAlignment="1">
      <alignment horizontal="center" vertical="center"/>
    </xf>
    <xf numFmtId="0" fontId="6" fillId="2" borderId="0" xfId="0" applyNumberFormat="1" applyFont="1" applyFill="1" applyBorder="1" applyAlignment="1" applyProtection="1">
      <alignment horizontal="left" vertical="top" wrapText="1"/>
    </xf>
    <xf numFmtId="0" fontId="26" fillId="2" borderId="0" xfId="0" applyFont="1" applyFill="1" applyBorder="1"/>
    <xf numFmtId="0" fontId="6" fillId="2"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3"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2" borderId="0" xfId="0" applyFont="1" applyFill="1" applyAlignment="1">
      <alignment horizontal="center" vertical="center"/>
    </xf>
    <xf numFmtId="0" fontId="3" fillId="2" borderId="0" xfId="0" applyNumberFormat="1" applyFont="1" applyFill="1" applyAlignment="1">
      <alignment horizontal="center" vertical="center"/>
    </xf>
    <xf numFmtId="0" fontId="3" fillId="2" borderId="6"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2" borderId="0" xfId="0" applyNumberFormat="1" applyFont="1" applyFill="1" applyBorder="1" applyAlignment="1">
      <alignment horizontal="center" vertical="center"/>
    </xf>
    <xf numFmtId="0" fontId="3" fillId="0" borderId="0" xfId="0" applyFont="1" applyFill="1" applyAlignment="1">
      <alignment vertical="center"/>
    </xf>
    <xf numFmtId="0" fontId="3" fillId="2" borderId="4" xfId="0" applyNumberFormat="1"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NumberFormat="1" applyFont="1" applyFill="1" applyBorder="1" applyAlignment="1">
      <alignment horizontal="center" vertical="center"/>
    </xf>
    <xf numFmtId="0" fontId="26" fillId="2" borderId="0" xfId="0" applyFont="1" applyFill="1" applyBorder="1" applyAlignment="1">
      <alignment horizontal="left" vertical="center" wrapText="1"/>
    </xf>
    <xf numFmtId="0" fontId="26" fillId="2" borderId="2" xfId="0" applyFont="1" applyFill="1" applyBorder="1" applyAlignment="1">
      <alignment horizontal="left" vertical="center" wrapText="1"/>
    </xf>
    <xf numFmtId="0" fontId="6" fillId="2" borderId="1"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6" fillId="2" borderId="4" xfId="0" applyNumberFormat="1" applyFont="1" applyFill="1" applyBorder="1" applyAlignment="1" applyProtection="1">
      <alignment horizontal="left" vertical="center" wrapText="1"/>
    </xf>
    <xf numFmtId="0" fontId="26" fillId="2" borderId="4" xfId="0" applyFont="1" applyFill="1" applyBorder="1" applyAlignment="1">
      <alignment horizontal="left" vertical="center" wrapText="1"/>
    </xf>
    <xf numFmtId="0" fontId="3" fillId="2" borderId="1" xfId="0" applyFont="1" applyFill="1" applyBorder="1" applyAlignment="1">
      <alignment horizontal="left" vertical="center"/>
    </xf>
    <xf numFmtId="0" fontId="6" fillId="2" borderId="3" xfId="0" applyNumberFormat="1" applyFont="1" applyFill="1" applyBorder="1" applyAlignment="1" applyProtection="1">
      <alignment horizontal="left" vertical="center" wrapText="1"/>
    </xf>
    <xf numFmtId="0" fontId="26"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0" xfId="0" applyFont="1" applyFill="1" applyBorder="1" applyAlignment="1">
      <alignment vertical="top"/>
    </xf>
    <xf numFmtId="0" fontId="3" fillId="0" borderId="0" xfId="0" applyFont="1" applyFill="1" applyBorder="1"/>
    <xf numFmtId="0" fontId="3" fillId="5" borderId="0" xfId="0" applyFont="1" applyFill="1" applyAlignment="1">
      <alignment horizontal="center"/>
    </xf>
    <xf numFmtId="166" fontId="26" fillId="5" borderId="0" xfId="1" applyNumberFormat="1" applyFont="1" applyFill="1" applyAlignment="1">
      <alignment horizontal="center" vertical="center" wrapText="1"/>
    </xf>
    <xf numFmtId="166" fontId="3" fillId="5" borderId="1" xfId="1" applyNumberFormat="1" applyFont="1" applyFill="1" applyBorder="1" applyAlignment="1">
      <alignment horizontal="center" vertical="center" wrapText="1"/>
    </xf>
    <xf numFmtId="166" fontId="26" fillId="5" borderId="1" xfId="1" applyNumberFormat="1" applyFont="1" applyFill="1" applyBorder="1" applyAlignment="1">
      <alignment horizontal="center" vertical="center" wrapText="1"/>
    </xf>
    <xf numFmtId="166" fontId="3" fillId="5" borderId="0" xfId="1" applyNumberFormat="1" applyFont="1" applyFill="1" applyAlignment="1">
      <alignment horizontal="center" vertical="center" wrapText="1"/>
    </xf>
    <xf numFmtId="166" fontId="26" fillId="5" borderId="0" xfId="1" applyNumberFormat="1" applyFont="1" applyFill="1" applyBorder="1" applyAlignment="1">
      <alignment horizontal="center" vertical="center" wrapText="1"/>
    </xf>
    <xf numFmtId="166" fontId="3" fillId="5" borderId="0" xfId="1" applyNumberFormat="1" applyFont="1" applyFill="1" applyBorder="1" applyAlignment="1">
      <alignment horizontal="center" vertical="center" wrapText="1"/>
    </xf>
    <xf numFmtId="0" fontId="27" fillId="5" borderId="0" xfId="1" applyFont="1" applyFill="1" applyAlignment="1">
      <alignment horizontal="center" vertical="center" wrapText="1"/>
    </xf>
    <xf numFmtId="49" fontId="3" fillId="2" borderId="0" xfId="0" applyNumberFormat="1" applyFont="1" applyFill="1" applyAlignment="1">
      <alignment horizontal="left" vertical="top" wrapText="1"/>
    </xf>
    <xf numFmtId="49" fontId="6" fillId="2" borderId="3" xfId="0" applyNumberFormat="1" applyFont="1" applyFill="1" applyBorder="1" applyAlignment="1">
      <alignment horizontal="center" wrapText="1"/>
    </xf>
    <xf numFmtId="49" fontId="12" fillId="2" borderId="3" xfId="0" applyNumberFormat="1" applyFont="1" applyFill="1" applyBorder="1" applyAlignment="1">
      <alignment horizontal="center" wrapText="1"/>
    </xf>
    <xf numFmtId="0" fontId="3" fillId="2" borderId="0" xfId="0" applyNumberFormat="1" applyFont="1" applyFill="1" applyAlignment="1">
      <alignment horizontal="left"/>
    </xf>
    <xf numFmtId="0" fontId="4" fillId="2" borderId="0" xfId="0" applyNumberFormat="1" applyFont="1" applyFill="1" applyAlignment="1">
      <alignment horizontal="left"/>
    </xf>
    <xf numFmtId="0" fontId="3" fillId="2" borderId="0" xfId="0" applyNumberFormat="1" applyFont="1" applyFill="1" applyAlignment="1">
      <alignment horizontal="left" wrapText="1"/>
    </xf>
    <xf numFmtId="0" fontId="4" fillId="2" borderId="0" xfId="0" applyNumberFormat="1" applyFont="1" applyFill="1" applyAlignment="1">
      <alignment horizontal="left" wrapText="1"/>
    </xf>
    <xf numFmtId="0" fontId="3" fillId="2" borderId="0" xfId="0" applyNumberFormat="1" applyFont="1" applyFill="1" applyBorder="1" applyAlignment="1">
      <alignment horizontal="left" vertical="center" wrapText="1"/>
    </xf>
    <xf numFmtId="0" fontId="6" fillId="5" borderId="0" xfId="0" applyNumberFormat="1" applyFont="1" applyFill="1" applyAlignment="1">
      <alignment horizontal="center"/>
    </xf>
    <xf numFmtId="0" fontId="3" fillId="5" borderId="0" xfId="0" applyNumberFormat="1" applyFont="1" applyFill="1" applyAlignment="1">
      <alignment horizontal="left" vertical="top" wrapText="1"/>
    </xf>
    <xf numFmtId="49" fontId="3" fillId="5" borderId="0"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0" fontId="6" fillId="2" borderId="0" xfId="0" applyNumberFormat="1" applyFont="1" applyFill="1" applyAlignment="1">
      <alignment horizontal="center"/>
    </xf>
    <xf numFmtId="0" fontId="3" fillId="2" borderId="0" xfId="0" applyFont="1" applyFill="1" applyAlignment="1">
      <alignment horizontal="left" wrapText="1"/>
    </xf>
    <xf numFmtId="49" fontId="6" fillId="2" borderId="0" xfId="0" applyNumberFormat="1" applyFont="1" applyFill="1" applyAlignment="1">
      <alignment horizontal="center"/>
    </xf>
    <xf numFmtId="0" fontId="25" fillId="5" borderId="0" xfId="0" applyFont="1" applyFill="1" applyAlignment="1">
      <alignment horizontal="center"/>
    </xf>
    <xf numFmtId="0" fontId="3" fillId="5" borderId="0" xfId="0" applyFont="1" applyFill="1" applyAlignment="1">
      <alignment horizontal="left" vertical="top"/>
    </xf>
    <xf numFmtId="0" fontId="6" fillId="2" borderId="2" xfId="0" applyFont="1" applyFill="1" applyBorder="1" applyAlignment="1">
      <alignment horizontal="left" vertical="center"/>
    </xf>
    <xf numFmtId="0" fontId="3" fillId="2" borderId="2" xfId="0" applyFont="1" applyFill="1" applyBorder="1" applyAlignment="1">
      <alignment horizontal="left" vertical="center"/>
    </xf>
    <xf numFmtId="0" fontId="6" fillId="2" borderId="0" xfId="0" applyFont="1" applyFill="1" applyBorder="1" applyAlignment="1">
      <alignment horizontal="left" vertical="top"/>
    </xf>
    <xf numFmtId="0" fontId="6" fillId="2" borderId="4" xfId="0" applyFont="1" applyFill="1" applyBorder="1" applyAlignment="1">
      <alignment horizontal="left" vertical="top"/>
    </xf>
    <xf numFmtId="0" fontId="6" fillId="2" borderId="0" xfId="0" applyFont="1" applyFill="1" applyBorder="1" applyAlignment="1">
      <alignment horizontal="center"/>
    </xf>
    <xf numFmtId="0" fontId="6" fillId="5" borderId="0" xfId="0" applyNumberFormat="1" applyFont="1" applyFill="1" applyBorder="1" applyAlignment="1">
      <alignment horizontal="center"/>
    </xf>
    <xf numFmtId="0" fontId="0" fillId="0" borderId="0" xfId="0" applyNumberFormat="1" applyFill="1" applyAlignment="1">
      <alignment horizontal="center"/>
    </xf>
  </cellXfs>
  <cellStyles count="18">
    <cellStyle name="=D:\WINNT\SYSTEM32\COMMAND.COM 2" xfId="2"/>
    <cellStyle name="=D:\WINNT\SYSTEM32\COMMAND.COM_Monetary sector_spf" xfId="3"/>
    <cellStyle name="Hyperlink 2" xfId="4"/>
    <cellStyle name="Komma 2" xfId="5"/>
    <cellStyle name="Normal 2" xfId="1"/>
    <cellStyle name="Normál 2" xfId="6"/>
    <cellStyle name="Normal 6" xfId="7"/>
    <cellStyle name="Normál_bankosszsen" xfId="8"/>
    <cellStyle name="Normalny 18" xfId="9"/>
    <cellStyle name="Normalny 2" xfId="10"/>
    <cellStyle name="Normalny_dane do publikacji" xfId="11"/>
    <cellStyle name="Obično_grafovi za SPF" xfId="12"/>
    <cellStyle name="Procentowy 2" xfId="13"/>
    <cellStyle name="Standard" xfId="0" builtinId="0"/>
    <cellStyle name="Standard 2" xfId="14"/>
    <cellStyle name="Standard 3" xfId="15"/>
    <cellStyle name="Обычный 2" xfId="16"/>
    <cellStyle name="Обычный_Surveys_Internet_Eng_2001-2007"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000"/>
              <a:t>Use of capital measures (except risk weights)</a:t>
            </a:r>
          </a:p>
        </c:rich>
      </c:tx>
      <c:layout/>
      <c:overlay val="0"/>
    </c:title>
    <c:autoTitleDeleted val="0"/>
    <c:plotArea>
      <c:layout/>
      <c:barChart>
        <c:barDir val="col"/>
        <c:grouping val="clustered"/>
        <c:varyColors val="0"/>
        <c:ser>
          <c:idx val="0"/>
          <c:order val="0"/>
          <c:invertIfNegative val="0"/>
          <c:cat>
            <c:strRef>
              <c:f>'Figure 2'!$B$5:$B$10</c:f>
              <c:strCache>
                <c:ptCount val="6"/>
                <c:pt idx="0">
                  <c:v>mincap</c:v>
                </c:pt>
                <c:pt idx="1">
                  <c:v>targetmincap</c:v>
                </c:pt>
                <c:pt idx="2">
                  <c:v>cap</c:v>
                </c:pt>
                <c:pt idx="3">
                  <c:v>cgrcap</c:v>
                </c:pt>
                <c:pt idx="4">
                  <c:v>hhsc</c:v>
                </c:pt>
                <c:pt idx="5">
                  <c:v>fcsc</c:v>
                </c:pt>
              </c:strCache>
            </c:strRef>
          </c:cat>
          <c:val>
            <c:numRef>
              <c:f>'Figure 2'!$C$5:$C$10</c:f>
              <c:numCache>
                <c:formatCode>General</c:formatCode>
                <c:ptCount val="6"/>
                <c:pt idx="0">
                  <c:v>13</c:v>
                </c:pt>
                <c:pt idx="1">
                  <c:v>1</c:v>
                </c:pt>
                <c:pt idx="2">
                  <c:v>8</c:v>
                </c:pt>
                <c:pt idx="3">
                  <c:v>2</c:v>
                </c:pt>
                <c:pt idx="4">
                  <c:v>8</c:v>
                </c:pt>
                <c:pt idx="5">
                  <c:v>3</c:v>
                </c:pt>
              </c:numCache>
            </c:numRef>
          </c:val>
        </c:ser>
        <c:dLbls>
          <c:showLegendKey val="0"/>
          <c:showVal val="0"/>
          <c:showCatName val="0"/>
          <c:showSerName val="0"/>
          <c:showPercent val="0"/>
          <c:showBubbleSize val="0"/>
        </c:dLbls>
        <c:gapWidth val="50"/>
        <c:axId val="277980288"/>
        <c:axId val="277981824"/>
      </c:barChart>
      <c:catAx>
        <c:axId val="277980288"/>
        <c:scaling>
          <c:orientation val="minMax"/>
        </c:scaling>
        <c:delete val="0"/>
        <c:axPos val="b"/>
        <c:majorTickMark val="out"/>
        <c:minorTickMark val="none"/>
        <c:tickLblPos val="nextTo"/>
        <c:txPr>
          <a:bodyPr/>
          <a:lstStyle/>
          <a:p>
            <a:pPr>
              <a:defRPr sz="900"/>
            </a:pPr>
            <a:endParaRPr lang="de-DE"/>
          </a:p>
        </c:txPr>
        <c:crossAx val="277981824"/>
        <c:crosses val="autoZero"/>
        <c:auto val="1"/>
        <c:lblAlgn val="ctr"/>
        <c:lblOffset val="100"/>
        <c:noMultiLvlLbl val="0"/>
      </c:catAx>
      <c:valAx>
        <c:axId val="277981824"/>
        <c:scaling>
          <c:orientation val="minMax"/>
          <c:max val="20"/>
        </c:scaling>
        <c:delete val="0"/>
        <c:axPos val="l"/>
        <c:majorGridlines>
          <c:spPr>
            <a:ln>
              <a:noFill/>
            </a:ln>
          </c:spPr>
        </c:majorGridlines>
        <c:numFmt formatCode="General" sourceLinked="1"/>
        <c:majorTickMark val="out"/>
        <c:minorTickMark val="none"/>
        <c:tickLblPos val="nextTo"/>
        <c:crossAx val="277980288"/>
        <c:crosses val="autoZero"/>
        <c:crossBetween val="between"/>
      </c:valAx>
    </c:plotArea>
    <c:plotVisOnly val="1"/>
    <c:dispBlanksAs val="gap"/>
    <c:showDLblsOverMax val="0"/>
  </c:chart>
  <c:spPr>
    <a:ln>
      <a:noFill/>
    </a:ln>
  </c:spPr>
  <c:printSettings>
    <c:headerFooter/>
    <c:pageMargins b="0.78740157499999996" l="0.7000000000000004" r="0.7000000000000004" t="0.78740157499999996" header="0.30000000000000021" footer="0.3000000000000002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a:pPr>
            <a:r>
              <a:rPr lang="de-DE"/>
              <a:t>Marginal reserve requirements on foreign funding</a:t>
            </a:r>
          </a:p>
        </c:rich>
      </c:tx>
      <c:layout>
        <c:manualLayout>
          <c:xMode val="edge"/>
          <c:yMode val="edge"/>
          <c:x val="0.15735540264618386"/>
          <c:y val="4.6708989501312338E-2"/>
        </c:manualLayout>
      </c:layout>
      <c:overlay val="1"/>
    </c:title>
    <c:autoTitleDeleted val="0"/>
    <c:plotArea>
      <c:layout>
        <c:manualLayout>
          <c:layoutTarget val="inner"/>
          <c:xMode val="edge"/>
          <c:yMode val="edge"/>
          <c:x val="8.5020662310828457E-2"/>
          <c:y val="0.13114019368268623"/>
          <c:w val="0.90079494052605125"/>
          <c:h val="0.82186514616707462"/>
        </c:manualLayout>
      </c:layout>
      <c:lineChart>
        <c:grouping val="standard"/>
        <c:varyColors val="0"/>
        <c:ser>
          <c:idx val="0"/>
          <c:order val="0"/>
          <c:tx>
            <c:strRef>
              <c:f>'Data for Figure 5'!$B$17</c:f>
              <c:strCache>
                <c:ptCount val="1"/>
                <c:pt idx="0">
                  <c:v>hpi level</c:v>
                </c:pt>
              </c:strCache>
            </c:strRef>
          </c:tx>
          <c:spPr>
            <a:ln w="25400">
              <a:solidFill>
                <a:schemeClr val="tx1"/>
              </a:solidFill>
            </a:ln>
          </c:spPr>
          <c:marker>
            <c:symbol val="none"/>
          </c:marker>
          <c:cat>
            <c:numRef>
              <c:f>'Data for Figure 5'!$C$4:$M$4</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cat>
          <c:val>
            <c:numRef>
              <c:f>'Data for Figure 5'!$C$17:$M$17</c:f>
              <c:numCache>
                <c:formatCode>General</c:formatCode>
                <c:ptCount val="11"/>
                <c:pt idx="0">
                  <c:v>0</c:v>
                </c:pt>
                <c:pt idx="1">
                  <c:v>-1.713595</c:v>
                </c:pt>
                <c:pt idx="2">
                  <c:v>-2.6010740000000001</c:v>
                </c:pt>
                <c:pt idx="3">
                  <c:v>-3.0167000000000002</c:v>
                </c:pt>
                <c:pt idx="4">
                  <c:v>-3.0864419999999999</c:v>
                </c:pt>
                <c:pt idx="5">
                  <c:v>-2.951006</c:v>
                </c:pt>
                <c:pt idx="6">
                  <c:v>-2.6933820000000002</c:v>
                </c:pt>
                <c:pt idx="7">
                  <c:v>-2.3773110000000002</c:v>
                </c:pt>
                <c:pt idx="8">
                  <c:v>-2.0433690000000002</c:v>
                </c:pt>
                <c:pt idx="9">
                  <c:v>-1.7182580000000001</c:v>
                </c:pt>
                <c:pt idx="10">
                  <c:v>-1.4175979999999999</c:v>
                </c:pt>
              </c:numCache>
            </c:numRef>
          </c:val>
          <c:smooth val="0"/>
        </c:ser>
        <c:ser>
          <c:idx val="1"/>
          <c:order val="1"/>
          <c:tx>
            <c:strRef>
              <c:f>'Data for Figure 5'!$B$18</c:f>
              <c:strCache>
                <c:ptCount val="1"/>
                <c:pt idx="0">
                  <c:v>ci lower</c:v>
                </c:pt>
              </c:strCache>
            </c:strRef>
          </c:tx>
          <c:spPr>
            <a:ln w="25400">
              <a:solidFill>
                <a:prstClr val="black"/>
              </a:solidFill>
              <a:prstDash val="dash"/>
            </a:ln>
          </c:spPr>
          <c:marker>
            <c:symbol val="none"/>
          </c:marker>
          <c:cat>
            <c:numRef>
              <c:f>'Data for Figure 5'!$C$4:$M$4</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cat>
          <c:val>
            <c:numRef>
              <c:f>'Data for Figure 5'!$C$18:$M$18</c:f>
              <c:numCache>
                <c:formatCode>General</c:formatCode>
                <c:ptCount val="11"/>
                <c:pt idx="0">
                  <c:v>0</c:v>
                </c:pt>
                <c:pt idx="1">
                  <c:v>-2.9150839999999998</c:v>
                </c:pt>
                <c:pt idx="2">
                  <c:v>-4.513458</c:v>
                </c:pt>
                <c:pt idx="3">
                  <c:v>-5.3550000000000004</c:v>
                </c:pt>
                <c:pt idx="4">
                  <c:v>-5.681171</c:v>
                </c:pt>
                <c:pt idx="5">
                  <c:v>-5.6274490000000004</c:v>
                </c:pt>
                <c:pt idx="6">
                  <c:v>-5.3367180000000003</c:v>
                </c:pt>
                <c:pt idx="7">
                  <c:v>-4.8960809999999997</c:v>
                </c:pt>
                <c:pt idx="8">
                  <c:v>-4.3785160000000003</c:v>
                </c:pt>
                <c:pt idx="9">
                  <c:v>-3.834441</c:v>
                </c:pt>
                <c:pt idx="10">
                  <c:v>-3.3003520000000002</c:v>
                </c:pt>
              </c:numCache>
            </c:numRef>
          </c:val>
          <c:smooth val="0"/>
        </c:ser>
        <c:ser>
          <c:idx val="2"/>
          <c:order val="2"/>
          <c:tx>
            <c:strRef>
              <c:f>'Data for Figure 5'!$B$19</c:f>
              <c:strCache>
                <c:ptCount val="1"/>
                <c:pt idx="0">
                  <c:v>ci upper</c:v>
                </c:pt>
              </c:strCache>
            </c:strRef>
          </c:tx>
          <c:spPr>
            <a:ln w="25400">
              <a:solidFill>
                <a:prstClr val="black"/>
              </a:solidFill>
              <a:prstDash val="dash"/>
            </a:ln>
          </c:spPr>
          <c:marker>
            <c:symbol val="none"/>
          </c:marker>
          <c:cat>
            <c:numRef>
              <c:f>'Data for Figure 5'!$C$4:$M$4</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cat>
          <c:val>
            <c:numRef>
              <c:f>'Data for Figure 5'!$C$19:$M$19</c:f>
              <c:numCache>
                <c:formatCode>General</c:formatCode>
                <c:ptCount val="11"/>
                <c:pt idx="0">
                  <c:v>0</c:v>
                </c:pt>
                <c:pt idx="1">
                  <c:v>-0.51210599999999995</c:v>
                </c:pt>
                <c:pt idx="2">
                  <c:v>-0.68868989999999997</c:v>
                </c:pt>
                <c:pt idx="3">
                  <c:v>-0.67840069999999997</c:v>
                </c:pt>
                <c:pt idx="4">
                  <c:v>-0.49171239999999999</c:v>
                </c:pt>
                <c:pt idx="5">
                  <c:v>-0.27456219999999998</c:v>
                </c:pt>
                <c:pt idx="6">
                  <c:v>-5.0045199999999998E-2</c:v>
                </c:pt>
                <c:pt idx="7">
                  <c:v>0.14145959999999999</c:v>
                </c:pt>
                <c:pt idx="8">
                  <c:v>0.29177700000000001</c:v>
                </c:pt>
                <c:pt idx="9">
                  <c:v>0.39792529999999998</c:v>
                </c:pt>
                <c:pt idx="10">
                  <c:v>0.46515590000000001</c:v>
                </c:pt>
              </c:numCache>
            </c:numRef>
          </c:val>
          <c:smooth val="0"/>
        </c:ser>
        <c:dLbls>
          <c:showLegendKey val="0"/>
          <c:showVal val="0"/>
          <c:showCatName val="0"/>
          <c:showSerName val="0"/>
          <c:showPercent val="0"/>
          <c:showBubbleSize val="0"/>
        </c:dLbls>
        <c:marker val="1"/>
        <c:smooth val="0"/>
        <c:axId val="280010112"/>
        <c:axId val="280032384"/>
      </c:lineChart>
      <c:catAx>
        <c:axId val="280010112"/>
        <c:scaling>
          <c:orientation val="minMax"/>
        </c:scaling>
        <c:delete val="0"/>
        <c:axPos val="b"/>
        <c:numFmt formatCode="General" sourceLinked="1"/>
        <c:majorTickMark val="out"/>
        <c:minorTickMark val="none"/>
        <c:tickLblPos val="nextTo"/>
        <c:crossAx val="280032384"/>
        <c:crosses val="autoZero"/>
        <c:auto val="1"/>
        <c:lblAlgn val="ctr"/>
        <c:lblOffset val="100"/>
        <c:noMultiLvlLbl val="0"/>
      </c:catAx>
      <c:valAx>
        <c:axId val="280032384"/>
        <c:scaling>
          <c:orientation val="minMax"/>
          <c:max val="2"/>
          <c:min val="-12"/>
        </c:scaling>
        <c:delete val="0"/>
        <c:axPos val="l"/>
        <c:majorGridlines>
          <c:spPr>
            <a:ln>
              <a:prstDash val="sysDash"/>
            </a:ln>
          </c:spPr>
        </c:majorGridlines>
        <c:numFmt formatCode="General" sourceLinked="1"/>
        <c:majorTickMark val="out"/>
        <c:minorTickMark val="none"/>
        <c:tickLblPos val="nextTo"/>
        <c:crossAx val="280010112"/>
        <c:crosses val="autoZero"/>
        <c:crossBetween val="between"/>
        <c:majorUnit val="2"/>
      </c:valAx>
    </c:plotArea>
    <c:plotVisOnly val="1"/>
    <c:dispBlanksAs val="gap"/>
    <c:showDLblsOverMax val="0"/>
  </c:chart>
  <c:spPr>
    <a:noFill/>
    <a:ln>
      <a:noFill/>
    </a:ln>
  </c:spPr>
  <c:txPr>
    <a:bodyPr/>
    <a:lstStyle/>
    <a:p>
      <a:pPr>
        <a:defRPr sz="800">
          <a:latin typeface="Arial" pitchFamily="34" charset="0"/>
          <a:cs typeface="Arial" pitchFamily="34" charset="0"/>
        </a:defRPr>
      </a:pPr>
      <a:endParaRPr lang="de-DE"/>
    </a:p>
  </c:txPr>
  <c:printSettings>
    <c:headerFooter alignWithMargins="0"/>
    <c:pageMargins b="1" l="0.75000000000000211" r="0.75000000000000211" t="1" header="0.492125984500001" footer="0.4921259845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Use of risk-weight</a:t>
            </a:r>
            <a:r>
              <a:rPr lang="de-DE" sz="1000" baseline="0"/>
              <a:t> measures</a:t>
            </a:r>
            <a:endParaRPr lang="de-DE" sz="1000"/>
          </a:p>
        </c:rich>
      </c:tx>
      <c:layout>
        <c:manualLayout>
          <c:xMode val="edge"/>
          <c:yMode val="edge"/>
          <c:x val="0.30930376162376494"/>
          <c:y val="3.6809815950920297E-2"/>
        </c:manualLayout>
      </c:layout>
      <c:overlay val="0"/>
    </c:title>
    <c:autoTitleDeleted val="0"/>
    <c:plotArea>
      <c:layout>
        <c:manualLayout>
          <c:layoutTarget val="inner"/>
          <c:xMode val="edge"/>
          <c:yMode val="edge"/>
          <c:x val="8.0172704630018604E-2"/>
          <c:y val="0.14849717404956295"/>
          <c:w val="0.8857979063521938"/>
          <c:h val="0.7566223853920101"/>
        </c:manualLayout>
      </c:layout>
      <c:barChart>
        <c:barDir val="col"/>
        <c:grouping val="clustered"/>
        <c:varyColors val="0"/>
        <c:ser>
          <c:idx val="0"/>
          <c:order val="0"/>
          <c:invertIfNegative val="0"/>
          <c:cat>
            <c:strRef>
              <c:f>'Figure 2'!$B$13:$B$18</c:f>
              <c:strCache>
                <c:ptCount val="6"/>
                <c:pt idx="0">
                  <c:v>rwmol</c:v>
                </c:pt>
                <c:pt idx="1">
                  <c:v>rwmolfc</c:v>
                </c:pt>
                <c:pt idx="2">
                  <c:v>rwcons</c:v>
                </c:pt>
                <c:pt idx="3">
                  <c:v>rwconsfc</c:v>
                </c:pt>
                <c:pt idx="4">
                  <c:v>rwcorpfc</c:v>
                </c:pt>
                <c:pt idx="5">
                  <c:v>rwcc</c:v>
                </c:pt>
              </c:strCache>
            </c:strRef>
          </c:cat>
          <c:val>
            <c:numRef>
              <c:f>'Figure 2'!$C$13:$C$18</c:f>
              <c:numCache>
                <c:formatCode>General</c:formatCode>
                <c:ptCount val="6"/>
                <c:pt idx="0">
                  <c:v>18</c:v>
                </c:pt>
                <c:pt idx="1">
                  <c:v>6</c:v>
                </c:pt>
                <c:pt idx="2">
                  <c:v>12</c:v>
                </c:pt>
                <c:pt idx="3">
                  <c:v>5</c:v>
                </c:pt>
                <c:pt idx="4">
                  <c:v>4</c:v>
                </c:pt>
                <c:pt idx="5">
                  <c:v>1</c:v>
                </c:pt>
              </c:numCache>
            </c:numRef>
          </c:val>
        </c:ser>
        <c:dLbls>
          <c:showLegendKey val="0"/>
          <c:showVal val="0"/>
          <c:showCatName val="0"/>
          <c:showSerName val="0"/>
          <c:showPercent val="0"/>
          <c:showBubbleSize val="0"/>
        </c:dLbls>
        <c:gapWidth val="50"/>
        <c:axId val="278001536"/>
        <c:axId val="278003072"/>
      </c:barChart>
      <c:catAx>
        <c:axId val="278001536"/>
        <c:scaling>
          <c:orientation val="minMax"/>
        </c:scaling>
        <c:delete val="0"/>
        <c:axPos val="b"/>
        <c:majorTickMark val="out"/>
        <c:minorTickMark val="none"/>
        <c:tickLblPos val="nextTo"/>
        <c:txPr>
          <a:bodyPr/>
          <a:lstStyle/>
          <a:p>
            <a:pPr>
              <a:defRPr sz="900"/>
            </a:pPr>
            <a:endParaRPr lang="de-DE"/>
          </a:p>
        </c:txPr>
        <c:crossAx val="278003072"/>
        <c:crosses val="autoZero"/>
        <c:auto val="1"/>
        <c:lblAlgn val="ctr"/>
        <c:lblOffset val="100"/>
        <c:noMultiLvlLbl val="0"/>
      </c:catAx>
      <c:valAx>
        <c:axId val="278003072"/>
        <c:scaling>
          <c:orientation val="minMax"/>
        </c:scaling>
        <c:delete val="0"/>
        <c:axPos val="l"/>
        <c:majorGridlines>
          <c:spPr>
            <a:ln>
              <a:noFill/>
            </a:ln>
          </c:spPr>
        </c:majorGridlines>
        <c:numFmt formatCode="General" sourceLinked="1"/>
        <c:majorTickMark val="out"/>
        <c:minorTickMark val="none"/>
        <c:tickLblPos val="nextTo"/>
        <c:crossAx val="278001536"/>
        <c:crosses val="autoZero"/>
        <c:crossBetween val="between"/>
      </c:valAx>
    </c:plotArea>
    <c:plotVisOnly val="1"/>
    <c:dispBlanksAs val="gap"/>
    <c:showDLblsOverMax val="0"/>
  </c:chart>
  <c:spPr>
    <a:ln>
      <a:noFill/>
    </a:ln>
  </c:sp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Use of provisioning measures</a:t>
            </a:r>
          </a:p>
        </c:rich>
      </c:tx>
      <c:layout/>
      <c:overlay val="0"/>
    </c:title>
    <c:autoTitleDeleted val="0"/>
    <c:plotArea>
      <c:layout>
        <c:manualLayout>
          <c:layoutTarget val="inner"/>
          <c:xMode val="edge"/>
          <c:yMode val="edge"/>
          <c:x val="7.678763487897354E-2"/>
          <c:y val="0.12179425488480616"/>
          <c:w val="0.89061977252843461"/>
          <c:h val="0.77080635753864146"/>
        </c:manualLayout>
      </c:layout>
      <c:barChart>
        <c:barDir val="col"/>
        <c:grouping val="clustered"/>
        <c:varyColors val="0"/>
        <c:ser>
          <c:idx val="0"/>
          <c:order val="0"/>
          <c:invertIfNegative val="0"/>
          <c:cat>
            <c:strRef>
              <c:f>'Figure 2'!$B$21:$B$23</c:f>
              <c:strCache>
                <c:ptCount val="3"/>
                <c:pt idx="0">
                  <c:v>gp</c:v>
                </c:pt>
                <c:pt idx="1">
                  <c:v>dp</c:v>
                </c:pt>
                <c:pt idx="2">
                  <c:v>dpfc</c:v>
                </c:pt>
              </c:strCache>
            </c:strRef>
          </c:cat>
          <c:val>
            <c:numRef>
              <c:f>'Figure 2'!$C$21:$C$23</c:f>
              <c:numCache>
                <c:formatCode>General</c:formatCode>
                <c:ptCount val="3"/>
                <c:pt idx="0">
                  <c:v>7</c:v>
                </c:pt>
                <c:pt idx="1">
                  <c:v>15</c:v>
                </c:pt>
                <c:pt idx="2">
                  <c:v>10</c:v>
                </c:pt>
              </c:numCache>
            </c:numRef>
          </c:val>
        </c:ser>
        <c:dLbls>
          <c:showLegendKey val="0"/>
          <c:showVal val="0"/>
          <c:showCatName val="0"/>
          <c:showSerName val="0"/>
          <c:showPercent val="0"/>
          <c:showBubbleSize val="0"/>
        </c:dLbls>
        <c:gapWidth val="150"/>
        <c:axId val="278030976"/>
        <c:axId val="278061440"/>
      </c:barChart>
      <c:catAx>
        <c:axId val="278030976"/>
        <c:scaling>
          <c:orientation val="minMax"/>
        </c:scaling>
        <c:delete val="0"/>
        <c:axPos val="b"/>
        <c:majorTickMark val="out"/>
        <c:minorTickMark val="none"/>
        <c:tickLblPos val="nextTo"/>
        <c:txPr>
          <a:bodyPr/>
          <a:lstStyle/>
          <a:p>
            <a:pPr>
              <a:defRPr sz="900"/>
            </a:pPr>
            <a:endParaRPr lang="de-DE"/>
          </a:p>
        </c:txPr>
        <c:crossAx val="278061440"/>
        <c:crosses val="autoZero"/>
        <c:auto val="1"/>
        <c:lblAlgn val="ctr"/>
        <c:lblOffset val="100"/>
        <c:noMultiLvlLbl val="0"/>
      </c:catAx>
      <c:valAx>
        <c:axId val="278061440"/>
        <c:scaling>
          <c:orientation val="minMax"/>
          <c:max val="20"/>
        </c:scaling>
        <c:delete val="0"/>
        <c:axPos val="l"/>
        <c:majorGridlines>
          <c:spPr>
            <a:ln>
              <a:noFill/>
            </a:ln>
          </c:spPr>
        </c:majorGridlines>
        <c:numFmt formatCode="General" sourceLinked="1"/>
        <c:majorTickMark val="out"/>
        <c:minorTickMark val="none"/>
        <c:tickLblPos val="nextTo"/>
        <c:crossAx val="278030976"/>
        <c:crosses val="autoZero"/>
        <c:crossBetween val="between"/>
      </c:valAx>
    </c:plotArea>
    <c:plotVisOnly val="1"/>
    <c:dispBlanksAs val="gap"/>
    <c:showDLblsOverMax val="0"/>
  </c:chart>
  <c:spPr>
    <a:ln>
      <a:noFill/>
    </a:ln>
  </c:spPr>
  <c:printSettings>
    <c:headerFooter/>
    <c:pageMargins b="0.78740157499999996" l="0.7000000000000004" r="0.7000000000000004" t="0.78740157499999996" header="0.30000000000000021" footer="0.3000000000000002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Use of average reserve requirements</a:t>
            </a:r>
          </a:p>
        </c:rich>
      </c:tx>
      <c:layout>
        <c:manualLayout>
          <c:xMode val="edge"/>
          <c:yMode val="edge"/>
          <c:x val="0.25288359885246936"/>
          <c:y val="5.8558558558558529E-2"/>
        </c:manualLayout>
      </c:layout>
      <c:overlay val="0"/>
    </c:title>
    <c:autoTitleDeleted val="0"/>
    <c:plotArea>
      <c:layout/>
      <c:barChart>
        <c:barDir val="col"/>
        <c:grouping val="clustered"/>
        <c:varyColors val="0"/>
        <c:ser>
          <c:idx val="0"/>
          <c:order val="0"/>
          <c:invertIfNegative val="0"/>
          <c:cat>
            <c:strRef>
              <c:f>'Figure 2'!$B$26:$B$28</c:f>
              <c:strCache>
                <c:ptCount val="3"/>
                <c:pt idx="0">
                  <c:v>rr</c:v>
                </c:pt>
                <c:pt idx="1">
                  <c:v>rrfc</c:v>
                </c:pt>
                <c:pt idx="2">
                  <c:v>rrbase</c:v>
                </c:pt>
              </c:strCache>
            </c:strRef>
          </c:cat>
          <c:val>
            <c:numRef>
              <c:f>'Figure 2'!$C$26:$C$28</c:f>
              <c:numCache>
                <c:formatCode>General</c:formatCode>
                <c:ptCount val="3"/>
                <c:pt idx="0">
                  <c:v>75</c:v>
                </c:pt>
                <c:pt idx="1">
                  <c:v>72</c:v>
                </c:pt>
                <c:pt idx="2">
                  <c:v>46</c:v>
                </c:pt>
              </c:numCache>
            </c:numRef>
          </c:val>
        </c:ser>
        <c:dLbls>
          <c:showLegendKey val="0"/>
          <c:showVal val="0"/>
          <c:showCatName val="0"/>
          <c:showSerName val="0"/>
          <c:showPercent val="0"/>
          <c:showBubbleSize val="0"/>
        </c:dLbls>
        <c:gapWidth val="150"/>
        <c:axId val="280145920"/>
        <c:axId val="280147456"/>
      </c:barChart>
      <c:catAx>
        <c:axId val="280145920"/>
        <c:scaling>
          <c:orientation val="minMax"/>
        </c:scaling>
        <c:delete val="0"/>
        <c:axPos val="b"/>
        <c:majorTickMark val="out"/>
        <c:minorTickMark val="none"/>
        <c:tickLblPos val="nextTo"/>
        <c:txPr>
          <a:bodyPr/>
          <a:lstStyle/>
          <a:p>
            <a:pPr>
              <a:defRPr sz="900"/>
            </a:pPr>
            <a:endParaRPr lang="de-DE"/>
          </a:p>
        </c:txPr>
        <c:crossAx val="280147456"/>
        <c:crosses val="autoZero"/>
        <c:auto val="1"/>
        <c:lblAlgn val="ctr"/>
        <c:lblOffset val="100"/>
        <c:noMultiLvlLbl val="0"/>
      </c:catAx>
      <c:valAx>
        <c:axId val="280147456"/>
        <c:scaling>
          <c:orientation val="minMax"/>
          <c:max val="80"/>
          <c:min val="0"/>
        </c:scaling>
        <c:delete val="0"/>
        <c:axPos val="l"/>
        <c:majorGridlines>
          <c:spPr>
            <a:ln>
              <a:noFill/>
            </a:ln>
          </c:spPr>
        </c:majorGridlines>
        <c:numFmt formatCode="General" sourceLinked="1"/>
        <c:majorTickMark val="out"/>
        <c:minorTickMark val="none"/>
        <c:tickLblPos val="nextTo"/>
        <c:crossAx val="280145920"/>
        <c:crosses val="autoZero"/>
        <c:crossBetween val="between"/>
      </c:valAx>
    </c:plotArea>
    <c:plotVisOnly val="1"/>
    <c:dispBlanksAs val="gap"/>
    <c:showDLblsOverMax val="0"/>
  </c:chart>
  <c:spPr>
    <a:ln>
      <a:noFill/>
    </a:ln>
  </c:spPr>
  <c:printSettings>
    <c:headerFooter/>
    <c:pageMargins b="0.78740157499999996" l="0.7000000000000004" r="0.7000000000000004" t="0.78740157499999996" header="0.30000000000000021" footer="0.3000000000000002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Use of other liquidity</a:t>
            </a:r>
            <a:r>
              <a:rPr lang="de-DE" sz="1000" baseline="0"/>
              <a:t> measures</a:t>
            </a:r>
            <a:endParaRPr lang="de-DE" sz="1000"/>
          </a:p>
        </c:rich>
      </c:tx>
      <c:layout>
        <c:manualLayout>
          <c:xMode val="edge"/>
          <c:yMode val="edge"/>
          <c:x val="0.30320301068657074"/>
          <c:y val="6.4814814814814867E-2"/>
        </c:manualLayout>
      </c:layout>
      <c:overlay val="0"/>
    </c:title>
    <c:autoTitleDeleted val="0"/>
    <c:plotArea>
      <c:layout/>
      <c:barChart>
        <c:barDir val="col"/>
        <c:grouping val="clustered"/>
        <c:varyColors val="0"/>
        <c:ser>
          <c:idx val="0"/>
          <c:order val="0"/>
          <c:invertIfNegative val="0"/>
          <c:cat>
            <c:strRef>
              <c:f>'Figure 2'!$B$31:$B$36</c:f>
              <c:strCache>
                <c:ptCount val="6"/>
                <c:pt idx="0">
                  <c:v>lr</c:v>
                </c:pt>
                <c:pt idx="1">
                  <c:v>fclr</c:v>
                </c:pt>
                <c:pt idx="2">
                  <c:v>mrr</c:v>
                </c:pt>
                <c:pt idx="3">
                  <c:v>srr</c:v>
                </c:pt>
                <c:pt idx="4">
                  <c:v>cgr</c:v>
                </c:pt>
                <c:pt idx="5">
                  <c:v>cc</c:v>
                </c:pt>
              </c:strCache>
            </c:strRef>
          </c:cat>
          <c:val>
            <c:numRef>
              <c:f>'Figure 2'!$C$31:$C$36</c:f>
              <c:numCache>
                <c:formatCode>General</c:formatCode>
                <c:ptCount val="6"/>
                <c:pt idx="0">
                  <c:v>5</c:v>
                </c:pt>
                <c:pt idx="1">
                  <c:v>5</c:v>
                </c:pt>
                <c:pt idx="2">
                  <c:v>5</c:v>
                </c:pt>
                <c:pt idx="3">
                  <c:v>2</c:v>
                </c:pt>
                <c:pt idx="4">
                  <c:v>5</c:v>
                </c:pt>
                <c:pt idx="5">
                  <c:v>4</c:v>
                </c:pt>
              </c:numCache>
            </c:numRef>
          </c:val>
        </c:ser>
        <c:dLbls>
          <c:showLegendKey val="0"/>
          <c:showVal val="0"/>
          <c:showCatName val="0"/>
          <c:showSerName val="0"/>
          <c:showPercent val="0"/>
          <c:showBubbleSize val="0"/>
        </c:dLbls>
        <c:gapWidth val="50"/>
        <c:axId val="281031808"/>
        <c:axId val="281033344"/>
      </c:barChart>
      <c:catAx>
        <c:axId val="281031808"/>
        <c:scaling>
          <c:orientation val="minMax"/>
        </c:scaling>
        <c:delete val="0"/>
        <c:axPos val="b"/>
        <c:majorTickMark val="out"/>
        <c:minorTickMark val="none"/>
        <c:tickLblPos val="nextTo"/>
        <c:txPr>
          <a:bodyPr/>
          <a:lstStyle/>
          <a:p>
            <a:pPr>
              <a:defRPr sz="900"/>
            </a:pPr>
            <a:endParaRPr lang="de-DE"/>
          </a:p>
        </c:txPr>
        <c:crossAx val="281033344"/>
        <c:crosses val="autoZero"/>
        <c:auto val="1"/>
        <c:lblAlgn val="ctr"/>
        <c:lblOffset val="100"/>
        <c:noMultiLvlLbl val="0"/>
      </c:catAx>
      <c:valAx>
        <c:axId val="281033344"/>
        <c:scaling>
          <c:orientation val="minMax"/>
          <c:max val="20"/>
        </c:scaling>
        <c:delete val="0"/>
        <c:axPos val="l"/>
        <c:majorGridlines>
          <c:spPr>
            <a:ln>
              <a:noFill/>
            </a:ln>
          </c:spPr>
        </c:majorGridlines>
        <c:numFmt formatCode="General" sourceLinked="1"/>
        <c:majorTickMark val="out"/>
        <c:minorTickMark val="none"/>
        <c:tickLblPos val="nextTo"/>
        <c:crossAx val="281031808"/>
        <c:crosses val="autoZero"/>
        <c:crossBetween val="between"/>
      </c:valAx>
    </c:plotArea>
    <c:plotVisOnly val="1"/>
    <c:dispBlanksAs val="gap"/>
    <c:showDLblsOverMax val="0"/>
  </c:chart>
  <c:spPr>
    <a:ln>
      <a:noFill/>
    </a:ln>
  </c:spPr>
  <c:printSettings>
    <c:headerFooter/>
    <c:pageMargins b="0.78740157499999996" l="0.7000000000000004" r="0.7000000000000004" t="0.78740157499999996" header="0.30000000000000021" footer="0.3000000000000002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Use of eligibility criteria</a:t>
            </a:r>
          </a:p>
        </c:rich>
      </c:tx>
      <c:layout>
        <c:manualLayout>
          <c:xMode val="edge"/>
          <c:yMode val="edge"/>
          <c:x val="0.3547430008748908"/>
          <c:y val="6.0185185185185147E-2"/>
        </c:manualLayout>
      </c:layout>
      <c:overlay val="0"/>
    </c:title>
    <c:autoTitleDeleted val="0"/>
    <c:plotArea>
      <c:layout>
        <c:manualLayout>
          <c:layoutTarget val="inner"/>
          <c:xMode val="edge"/>
          <c:yMode val="edge"/>
          <c:x val="6.7361760939302934E-2"/>
          <c:y val="0.14957203266258384"/>
          <c:w val="0.90365273181432026"/>
          <c:h val="0.74302857976086323"/>
        </c:manualLayout>
      </c:layout>
      <c:barChart>
        <c:barDir val="col"/>
        <c:grouping val="clustered"/>
        <c:varyColors val="0"/>
        <c:ser>
          <c:idx val="0"/>
          <c:order val="0"/>
          <c:invertIfNegative val="0"/>
          <c:cat>
            <c:strRef>
              <c:f>'Figure 2'!$B$39:$B$42</c:f>
              <c:strCache>
                <c:ptCount val="4"/>
                <c:pt idx="0">
                  <c:v>ltv</c:v>
                </c:pt>
                <c:pt idx="1">
                  <c:v>ltvfc</c:v>
                </c:pt>
                <c:pt idx="2">
                  <c:v>dti</c:v>
                </c:pt>
                <c:pt idx="3">
                  <c:v>dtifc</c:v>
                </c:pt>
              </c:strCache>
            </c:strRef>
          </c:cat>
          <c:val>
            <c:numRef>
              <c:f>'Figure 2'!$C$39:$C$42</c:f>
              <c:numCache>
                <c:formatCode>General</c:formatCode>
                <c:ptCount val="4"/>
                <c:pt idx="0">
                  <c:v>7</c:v>
                </c:pt>
                <c:pt idx="1">
                  <c:v>2</c:v>
                </c:pt>
                <c:pt idx="2">
                  <c:v>3</c:v>
                </c:pt>
                <c:pt idx="3">
                  <c:v>6</c:v>
                </c:pt>
              </c:numCache>
            </c:numRef>
          </c:val>
        </c:ser>
        <c:dLbls>
          <c:showLegendKey val="0"/>
          <c:showVal val="0"/>
          <c:showCatName val="0"/>
          <c:showSerName val="0"/>
          <c:showPercent val="0"/>
          <c:showBubbleSize val="0"/>
        </c:dLbls>
        <c:gapWidth val="80"/>
        <c:axId val="281065728"/>
        <c:axId val="281067520"/>
      </c:barChart>
      <c:catAx>
        <c:axId val="281065728"/>
        <c:scaling>
          <c:orientation val="minMax"/>
        </c:scaling>
        <c:delete val="0"/>
        <c:axPos val="b"/>
        <c:majorTickMark val="out"/>
        <c:minorTickMark val="none"/>
        <c:tickLblPos val="nextTo"/>
        <c:txPr>
          <a:bodyPr/>
          <a:lstStyle/>
          <a:p>
            <a:pPr>
              <a:defRPr sz="900"/>
            </a:pPr>
            <a:endParaRPr lang="de-DE"/>
          </a:p>
        </c:txPr>
        <c:crossAx val="281067520"/>
        <c:crosses val="autoZero"/>
        <c:auto val="1"/>
        <c:lblAlgn val="ctr"/>
        <c:lblOffset val="100"/>
        <c:noMultiLvlLbl val="0"/>
      </c:catAx>
      <c:valAx>
        <c:axId val="281067520"/>
        <c:scaling>
          <c:orientation val="minMax"/>
          <c:max val="20"/>
        </c:scaling>
        <c:delete val="0"/>
        <c:axPos val="l"/>
        <c:majorGridlines>
          <c:spPr>
            <a:ln>
              <a:noFill/>
            </a:ln>
          </c:spPr>
        </c:majorGridlines>
        <c:numFmt formatCode="General" sourceLinked="1"/>
        <c:majorTickMark val="out"/>
        <c:minorTickMark val="none"/>
        <c:tickLblPos val="nextTo"/>
        <c:crossAx val="281065728"/>
        <c:crosses val="autoZero"/>
        <c:crossBetween val="between"/>
      </c:valAx>
    </c:plotArea>
    <c:plotVisOnly val="1"/>
    <c:dispBlanksAs val="gap"/>
    <c:showDLblsOverMax val="0"/>
  </c:chart>
  <c:spPr>
    <a:ln>
      <a:noFill/>
    </a:ln>
  </c:sp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a:pPr>
            <a:r>
              <a:rPr lang="de-DE"/>
              <a:t>Minimum capital adequacy ratio</a:t>
            </a:r>
          </a:p>
        </c:rich>
      </c:tx>
      <c:layout>
        <c:manualLayout>
          <c:xMode val="edge"/>
          <c:yMode val="edge"/>
          <c:x val="0.26605120640911623"/>
          <c:y val="4.6709129511677279E-2"/>
        </c:manualLayout>
      </c:layout>
      <c:overlay val="1"/>
    </c:title>
    <c:autoTitleDeleted val="0"/>
    <c:plotArea>
      <c:layout>
        <c:manualLayout>
          <c:layoutTarget val="inner"/>
          <c:xMode val="edge"/>
          <c:yMode val="edge"/>
          <c:x val="8.5020662310828415E-2"/>
          <c:y val="0.13114019368268623"/>
          <c:w val="0.90079494052605125"/>
          <c:h val="0.82186514616707462"/>
        </c:manualLayout>
      </c:layout>
      <c:lineChart>
        <c:grouping val="standard"/>
        <c:varyColors val="0"/>
        <c:ser>
          <c:idx val="0"/>
          <c:order val="0"/>
          <c:tx>
            <c:strRef>
              <c:f>'Data for Figure 5'!$B$7</c:f>
              <c:strCache>
                <c:ptCount val="1"/>
                <c:pt idx="0">
                  <c:v>hpi level</c:v>
                </c:pt>
              </c:strCache>
            </c:strRef>
          </c:tx>
          <c:spPr>
            <a:ln w="25400">
              <a:solidFill>
                <a:schemeClr val="tx1"/>
              </a:solidFill>
            </a:ln>
          </c:spPr>
          <c:marker>
            <c:symbol val="none"/>
          </c:marker>
          <c:cat>
            <c:numRef>
              <c:f>'Data for Figure 5'!$C$4:$N$4</c:f>
              <c:numCache>
                <c:formatCode>General</c:formatCode>
                <c:ptCount val="12"/>
                <c:pt idx="0">
                  <c:v>0</c:v>
                </c:pt>
                <c:pt idx="1">
                  <c:v>1</c:v>
                </c:pt>
                <c:pt idx="2">
                  <c:v>2</c:v>
                </c:pt>
                <c:pt idx="3">
                  <c:v>3</c:v>
                </c:pt>
                <c:pt idx="4">
                  <c:v>4</c:v>
                </c:pt>
                <c:pt idx="5">
                  <c:v>5</c:v>
                </c:pt>
                <c:pt idx="6">
                  <c:v>6</c:v>
                </c:pt>
                <c:pt idx="7">
                  <c:v>7</c:v>
                </c:pt>
                <c:pt idx="8">
                  <c:v>8</c:v>
                </c:pt>
                <c:pt idx="9">
                  <c:v>9</c:v>
                </c:pt>
                <c:pt idx="10">
                  <c:v>10</c:v>
                </c:pt>
                <c:pt idx="11">
                  <c:v>11</c:v>
                </c:pt>
              </c:numCache>
            </c:numRef>
          </c:cat>
          <c:val>
            <c:numRef>
              <c:f>'Data for Figure 5'!$C$7:$M$7</c:f>
              <c:numCache>
                <c:formatCode>General</c:formatCode>
                <c:ptCount val="11"/>
                <c:pt idx="0">
                  <c:v>0</c:v>
                </c:pt>
                <c:pt idx="1">
                  <c:v>-2.6457739999999998</c:v>
                </c:pt>
                <c:pt idx="2">
                  <c:v>-4.688307</c:v>
                </c:pt>
                <c:pt idx="3">
                  <c:v>-5.461284</c:v>
                </c:pt>
                <c:pt idx="4">
                  <c:v>-5.6896699999999996</c:v>
                </c:pt>
                <c:pt idx="5">
                  <c:v>-5.4689709999999998</c:v>
                </c:pt>
                <c:pt idx="6">
                  <c:v>-5.0218069999999999</c:v>
                </c:pt>
                <c:pt idx="7">
                  <c:v>-4.448664</c:v>
                </c:pt>
                <c:pt idx="8">
                  <c:v>-3.8365309999999999</c:v>
                </c:pt>
                <c:pt idx="9">
                  <c:v>-3.2346979999999999</c:v>
                </c:pt>
                <c:pt idx="10">
                  <c:v>-2.675157</c:v>
                </c:pt>
              </c:numCache>
            </c:numRef>
          </c:val>
          <c:smooth val="0"/>
        </c:ser>
        <c:ser>
          <c:idx val="1"/>
          <c:order val="1"/>
          <c:tx>
            <c:strRef>
              <c:f>'Data for Figure 5'!$B$8</c:f>
              <c:strCache>
                <c:ptCount val="1"/>
                <c:pt idx="0">
                  <c:v>ci lower</c:v>
                </c:pt>
              </c:strCache>
            </c:strRef>
          </c:tx>
          <c:spPr>
            <a:ln w="25400">
              <a:solidFill>
                <a:prstClr val="black"/>
              </a:solidFill>
              <a:prstDash val="dash"/>
            </a:ln>
          </c:spPr>
          <c:marker>
            <c:symbol val="none"/>
          </c:marker>
          <c:cat>
            <c:numRef>
              <c:f>'Data for Figure 5'!$C$4:$N$4</c:f>
              <c:numCache>
                <c:formatCode>General</c:formatCode>
                <c:ptCount val="12"/>
                <c:pt idx="0">
                  <c:v>0</c:v>
                </c:pt>
                <c:pt idx="1">
                  <c:v>1</c:v>
                </c:pt>
                <c:pt idx="2">
                  <c:v>2</c:v>
                </c:pt>
                <c:pt idx="3">
                  <c:v>3</c:v>
                </c:pt>
                <c:pt idx="4">
                  <c:v>4</c:v>
                </c:pt>
                <c:pt idx="5">
                  <c:v>5</c:v>
                </c:pt>
                <c:pt idx="6">
                  <c:v>6</c:v>
                </c:pt>
                <c:pt idx="7">
                  <c:v>7</c:v>
                </c:pt>
                <c:pt idx="8">
                  <c:v>8</c:v>
                </c:pt>
                <c:pt idx="9">
                  <c:v>9</c:v>
                </c:pt>
                <c:pt idx="10">
                  <c:v>10</c:v>
                </c:pt>
                <c:pt idx="11">
                  <c:v>11</c:v>
                </c:pt>
              </c:numCache>
            </c:numRef>
          </c:cat>
          <c:val>
            <c:numRef>
              <c:f>'Data for Figure 5'!$C$8:$M$8</c:f>
              <c:numCache>
                <c:formatCode>General</c:formatCode>
                <c:ptCount val="11"/>
                <c:pt idx="0">
                  <c:v>0</c:v>
                </c:pt>
                <c:pt idx="1">
                  <c:v>-3.8980739999999998</c:v>
                </c:pt>
                <c:pt idx="2">
                  <c:v>-7.366994</c:v>
                </c:pt>
                <c:pt idx="3">
                  <c:v>-9.0370249999999999</c:v>
                </c:pt>
                <c:pt idx="4">
                  <c:v>-9.9106489999999994</c:v>
                </c:pt>
                <c:pt idx="5">
                  <c:v>-9.9766399999999997</c:v>
                </c:pt>
                <c:pt idx="6">
                  <c:v>-9.5643890000000003</c:v>
                </c:pt>
                <c:pt idx="7">
                  <c:v>-8.8192789999999999</c:v>
                </c:pt>
                <c:pt idx="8">
                  <c:v>-7.8994030000000004</c:v>
                </c:pt>
                <c:pt idx="9">
                  <c:v>-6.9082239999999997</c:v>
                </c:pt>
                <c:pt idx="10">
                  <c:v>-5.924957</c:v>
                </c:pt>
              </c:numCache>
            </c:numRef>
          </c:val>
          <c:smooth val="0"/>
        </c:ser>
        <c:ser>
          <c:idx val="2"/>
          <c:order val="2"/>
          <c:tx>
            <c:strRef>
              <c:f>'Data for Figure 5'!$B$9</c:f>
              <c:strCache>
                <c:ptCount val="1"/>
                <c:pt idx="0">
                  <c:v>ci upper</c:v>
                </c:pt>
              </c:strCache>
            </c:strRef>
          </c:tx>
          <c:spPr>
            <a:ln w="25400">
              <a:solidFill>
                <a:prstClr val="black"/>
              </a:solidFill>
              <a:prstDash val="dash"/>
            </a:ln>
          </c:spPr>
          <c:marker>
            <c:symbol val="none"/>
          </c:marker>
          <c:cat>
            <c:numRef>
              <c:f>'Data for Figure 5'!$C$4:$N$4</c:f>
              <c:numCache>
                <c:formatCode>General</c:formatCode>
                <c:ptCount val="12"/>
                <c:pt idx="0">
                  <c:v>0</c:v>
                </c:pt>
                <c:pt idx="1">
                  <c:v>1</c:v>
                </c:pt>
                <c:pt idx="2">
                  <c:v>2</c:v>
                </c:pt>
                <c:pt idx="3">
                  <c:v>3</c:v>
                </c:pt>
                <c:pt idx="4">
                  <c:v>4</c:v>
                </c:pt>
                <c:pt idx="5">
                  <c:v>5</c:v>
                </c:pt>
                <c:pt idx="6">
                  <c:v>6</c:v>
                </c:pt>
                <c:pt idx="7">
                  <c:v>7</c:v>
                </c:pt>
                <c:pt idx="8">
                  <c:v>8</c:v>
                </c:pt>
                <c:pt idx="9">
                  <c:v>9</c:v>
                </c:pt>
                <c:pt idx="10">
                  <c:v>10</c:v>
                </c:pt>
                <c:pt idx="11">
                  <c:v>11</c:v>
                </c:pt>
              </c:numCache>
            </c:numRef>
          </c:cat>
          <c:val>
            <c:numRef>
              <c:f>'Data for Figure 5'!$C$9:$M$9</c:f>
              <c:numCache>
                <c:formatCode>General</c:formatCode>
                <c:ptCount val="11"/>
                <c:pt idx="0">
                  <c:v>0</c:v>
                </c:pt>
                <c:pt idx="1">
                  <c:v>-1.393475</c:v>
                </c:pt>
                <c:pt idx="2">
                  <c:v>-2.0096210000000001</c:v>
                </c:pt>
                <c:pt idx="3">
                  <c:v>-1.8855420000000001</c:v>
                </c:pt>
                <c:pt idx="4">
                  <c:v>-1.4686920000000001</c:v>
                </c:pt>
                <c:pt idx="5">
                  <c:v>-0.96130170000000004</c:v>
                </c:pt>
                <c:pt idx="6">
                  <c:v>-0.47922409999999999</c:v>
                </c:pt>
                <c:pt idx="7">
                  <c:v>-7.8048800000000002E-2</c:v>
                </c:pt>
                <c:pt idx="8">
                  <c:v>0.2263424</c:v>
                </c:pt>
                <c:pt idx="9">
                  <c:v>0.43882860000000001</c:v>
                </c:pt>
                <c:pt idx="10">
                  <c:v>0.57464269999999995</c:v>
                </c:pt>
              </c:numCache>
            </c:numRef>
          </c:val>
          <c:smooth val="0"/>
        </c:ser>
        <c:dLbls>
          <c:showLegendKey val="0"/>
          <c:showVal val="0"/>
          <c:showCatName val="0"/>
          <c:showSerName val="0"/>
          <c:showPercent val="0"/>
          <c:showBubbleSize val="0"/>
        </c:dLbls>
        <c:marker val="1"/>
        <c:smooth val="0"/>
        <c:axId val="277400192"/>
        <c:axId val="277401984"/>
      </c:lineChart>
      <c:catAx>
        <c:axId val="277400192"/>
        <c:scaling>
          <c:orientation val="minMax"/>
        </c:scaling>
        <c:delete val="0"/>
        <c:axPos val="b"/>
        <c:numFmt formatCode="General" sourceLinked="1"/>
        <c:majorTickMark val="out"/>
        <c:minorTickMark val="none"/>
        <c:tickLblPos val="nextTo"/>
        <c:crossAx val="277401984"/>
        <c:crosses val="autoZero"/>
        <c:auto val="1"/>
        <c:lblAlgn val="ctr"/>
        <c:lblOffset val="100"/>
        <c:noMultiLvlLbl val="0"/>
      </c:catAx>
      <c:valAx>
        <c:axId val="277401984"/>
        <c:scaling>
          <c:orientation val="minMax"/>
          <c:max val="2"/>
          <c:min val="-12"/>
        </c:scaling>
        <c:delete val="0"/>
        <c:axPos val="l"/>
        <c:majorGridlines>
          <c:spPr>
            <a:ln>
              <a:prstDash val="sysDash"/>
            </a:ln>
          </c:spPr>
        </c:majorGridlines>
        <c:numFmt formatCode="General" sourceLinked="1"/>
        <c:majorTickMark val="out"/>
        <c:minorTickMark val="none"/>
        <c:tickLblPos val="nextTo"/>
        <c:crossAx val="277400192"/>
        <c:crosses val="autoZero"/>
        <c:crossBetween val="between"/>
        <c:majorUnit val="2"/>
      </c:valAx>
    </c:plotArea>
    <c:plotVisOnly val="1"/>
    <c:dispBlanksAs val="gap"/>
    <c:showDLblsOverMax val="0"/>
  </c:chart>
  <c:spPr>
    <a:noFill/>
    <a:ln>
      <a:noFill/>
    </a:ln>
  </c:spPr>
  <c:txPr>
    <a:bodyPr/>
    <a:lstStyle/>
    <a:p>
      <a:pPr>
        <a:defRPr sz="800">
          <a:latin typeface="Arial" pitchFamily="34" charset="0"/>
          <a:cs typeface="Arial" pitchFamily="34" charset="0"/>
        </a:defRPr>
      </a:pPr>
      <a:endParaRPr lang="de-DE"/>
    </a:p>
  </c:txPr>
  <c:printSettings>
    <c:headerFooter alignWithMargins="0"/>
    <c:pageMargins b="1" l="0.750000000000002" r="0.750000000000002" t="1" header="0.49212598450000095" footer="0.4921259845000009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a:pPr>
            <a:r>
              <a:rPr lang="de-DE"/>
              <a:t>Maximum household lending to capital</a:t>
            </a:r>
          </a:p>
        </c:rich>
      </c:tx>
      <c:layout>
        <c:manualLayout>
          <c:xMode val="edge"/>
          <c:yMode val="edge"/>
          <c:x val="0.26605120640911623"/>
          <c:y val="4.6709129511677279E-2"/>
        </c:manualLayout>
      </c:layout>
      <c:overlay val="1"/>
    </c:title>
    <c:autoTitleDeleted val="0"/>
    <c:plotArea>
      <c:layout>
        <c:manualLayout>
          <c:layoutTarget val="inner"/>
          <c:xMode val="edge"/>
          <c:yMode val="edge"/>
          <c:x val="8.5020662310828457E-2"/>
          <c:y val="0.13114019368268623"/>
          <c:w val="0.90079494052605125"/>
          <c:h val="0.82186514616707462"/>
        </c:manualLayout>
      </c:layout>
      <c:lineChart>
        <c:grouping val="standard"/>
        <c:varyColors val="0"/>
        <c:ser>
          <c:idx val="0"/>
          <c:order val="0"/>
          <c:tx>
            <c:strRef>
              <c:f>'Data for Figure 5'!$B$7</c:f>
              <c:strCache>
                <c:ptCount val="1"/>
                <c:pt idx="0">
                  <c:v>hpi level</c:v>
                </c:pt>
              </c:strCache>
            </c:strRef>
          </c:tx>
          <c:spPr>
            <a:ln w="25400">
              <a:solidFill>
                <a:schemeClr val="tx1"/>
              </a:solidFill>
            </a:ln>
          </c:spPr>
          <c:marker>
            <c:symbol val="none"/>
          </c:marker>
          <c:cat>
            <c:numRef>
              <c:f>'Data for Figure 5'!$C$4:$M$4</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cat>
          <c:val>
            <c:numRef>
              <c:f>'Data for Figure 5'!$C$12:$M$12</c:f>
              <c:numCache>
                <c:formatCode>General</c:formatCode>
                <c:ptCount val="11"/>
                <c:pt idx="0">
                  <c:v>0</c:v>
                </c:pt>
                <c:pt idx="1">
                  <c:v>-1.516246</c:v>
                </c:pt>
                <c:pt idx="2">
                  <c:v>-3.5743990000000001</c:v>
                </c:pt>
                <c:pt idx="3">
                  <c:v>-4.1906730000000003</c:v>
                </c:pt>
                <c:pt idx="4">
                  <c:v>-4.4809279999999996</c:v>
                </c:pt>
                <c:pt idx="5">
                  <c:v>-4.3391500000000001</c:v>
                </c:pt>
                <c:pt idx="6">
                  <c:v>-4.017671</c:v>
                </c:pt>
                <c:pt idx="7">
                  <c:v>-3.5768119999999999</c:v>
                </c:pt>
                <c:pt idx="8">
                  <c:v>-3.0985580000000001</c:v>
                </c:pt>
                <c:pt idx="9">
                  <c:v>-2.621807</c:v>
                </c:pt>
                <c:pt idx="10">
                  <c:v>-2.1752859999999998</c:v>
                </c:pt>
              </c:numCache>
            </c:numRef>
          </c:val>
          <c:smooth val="0"/>
        </c:ser>
        <c:ser>
          <c:idx val="1"/>
          <c:order val="1"/>
          <c:tx>
            <c:strRef>
              <c:f>'Data for Figure 5'!$B$8</c:f>
              <c:strCache>
                <c:ptCount val="1"/>
                <c:pt idx="0">
                  <c:v>ci lower</c:v>
                </c:pt>
              </c:strCache>
            </c:strRef>
          </c:tx>
          <c:spPr>
            <a:ln w="25400">
              <a:solidFill>
                <a:prstClr val="black"/>
              </a:solidFill>
              <a:prstDash val="dash"/>
            </a:ln>
          </c:spPr>
          <c:marker>
            <c:symbol val="none"/>
          </c:marker>
          <c:cat>
            <c:numRef>
              <c:f>'Data for Figure 5'!$C$4:$M$4</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cat>
          <c:val>
            <c:numRef>
              <c:f>'Data for Figure 5'!$C$13:$M$13</c:f>
              <c:numCache>
                <c:formatCode>General</c:formatCode>
                <c:ptCount val="11"/>
                <c:pt idx="0">
                  <c:v>0</c:v>
                </c:pt>
                <c:pt idx="1">
                  <c:v>-2.9248530000000001</c:v>
                </c:pt>
                <c:pt idx="2">
                  <c:v>-5.3915259999999998</c:v>
                </c:pt>
                <c:pt idx="3">
                  <c:v>-6.159929</c:v>
                </c:pt>
                <c:pt idx="4">
                  <c:v>-6.4409260000000002</c:v>
                </c:pt>
                <c:pt idx="5">
                  <c:v>-6.2448709999999998</c:v>
                </c:pt>
                <c:pt idx="6">
                  <c:v>-5.8516500000000002</c:v>
                </c:pt>
                <c:pt idx="7">
                  <c:v>-5.3287719999999998</c:v>
                </c:pt>
                <c:pt idx="8">
                  <c:v>-4.7546309999999998</c:v>
                </c:pt>
                <c:pt idx="9">
                  <c:v>-4.1705259999999997</c:v>
                </c:pt>
                <c:pt idx="10">
                  <c:v>-3.6094309999999998</c:v>
                </c:pt>
              </c:numCache>
            </c:numRef>
          </c:val>
          <c:smooth val="0"/>
        </c:ser>
        <c:ser>
          <c:idx val="2"/>
          <c:order val="2"/>
          <c:tx>
            <c:strRef>
              <c:f>'Data for Figure 5'!$B$9</c:f>
              <c:strCache>
                <c:ptCount val="1"/>
                <c:pt idx="0">
                  <c:v>ci upper</c:v>
                </c:pt>
              </c:strCache>
            </c:strRef>
          </c:tx>
          <c:spPr>
            <a:ln w="25400">
              <a:solidFill>
                <a:prstClr val="black"/>
              </a:solidFill>
              <a:prstDash val="dash"/>
            </a:ln>
          </c:spPr>
          <c:marker>
            <c:symbol val="none"/>
          </c:marker>
          <c:cat>
            <c:numRef>
              <c:f>'Data for Figure 5'!$C$4:$M$4</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cat>
          <c:val>
            <c:numRef>
              <c:f>'Data for Figure 5'!$C$14:$M$14</c:f>
              <c:numCache>
                <c:formatCode>General</c:formatCode>
                <c:ptCount val="11"/>
                <c:pt idx="0">
                  <c:v>0</c:v>
                </c:pt>
                <c:pt idx="1">
                  <c:v>-0.10763929999999999</c:v>
                </c:pt>
                <c:pt idx="2">
                  <c:v>-1.7572730000000001</c:v>
                </c:pt>
                <c:pt idx="3">
                  <c:v>-2.2214170000000002</c:v>
                </c:pt>
                <c:pt idx="4">
                  <c:v>-2.520931</c:v>
                </c:pt>
                <c:pt idx="5">
                  <c:v>-2.4334289999999998</c:v>
                </c:pt>
                <c:pt idx="6">
                  <c:v>-2.1836920000000002</c:v>
                </c:pt>
                <c:pt idx="7">
                  <c:v>-1.8248519999999999</c:v>
                </c:pt>
                <c:pt idx="8">
                  <c:v>-1.442485</c:v>
                </c:pt>
                <c:pt idx="9">
                  <c:v>-1.0730869999999999</c:v>
                </c:pt>
                <c:pt idx="10">
                  <c:v>-0.74114080000000004</c:v>
                </c:pt>
              </c:numCache>
            </c:numRef>
          </c:val>
          <c:smooth val="0"/>
        </c:ser>
        <c:dLbls>
          <c:showLegendKey val="0"/>
          <c:showVal val="0"/>
          <c:showCatName val="0"/>
          <c:showSerName val="0"/>
          <c:showPercent val="0"/>
          <c:showBubbleSize val="0"/>
        </c:dLbls>
        <c:marker val="1"/>
        <c:smooth val="0"/>
        <c:axId val="278164992"/>
        <c:axId val="278166528"/>
      </c:lineChart>
      <c:catAx>
        <c:axId val="278164992"/>
        <c:scaling>
          <c:orientation val="minMax"/>
        </c:scaling>
        <c:delete val="0"/>
        <c:axPos val="b"/>
        <c:numFmt formatCode="General" sourceLinked="1"/>
        <c:majorTickMark val="out"/>
        <c:minorTickMark val="none"/>
        <c:tickLblPos val="nextTo"/>
        <c:crossAx val="278166528"/>
        <c:crosses val="autoZero"/>
        <c:auto val="1"/>
        <c:lblAlgn val="ctr"/>
        <c:lblOffset val="100"/>
        <c:noMultiLvlLbl val="0"/>
      </c:catAx>
      <c:valAx>
        <c:axId val="278166528"/>
        <c:scaling>
          <c:orientation val="minMax"/>
          <c:max val="2"/>
          <c:min val="-12"/>
        </c:scaling>
        <c:delete val="0"/>
        <c:axPos val="l"/>
        <c:majorGridlines>
          <c:spPr>
            <a:ln>
              <a:prstDash val="sysDash"/>
            </a:ln>
          </c:spPr>
        </c:majorGridlines>
        <c:numFmt formatCode="General" sourceLinked="1"/>
        <c:majorTickMark val="out"/>
        <c:minorTickMark val="none"/>
        <c:tickLblPos val="nextTo"/>
        <c:crossAx val="278164992"/>
        <c:crosses val="autoZero"/>
        <c:crossBetween val="between"/>
        <c:majorUnit val="2"/>
      </c:valAx>
    </c:plotArea>
    <c:plotVisOnly val="1"/>
    <c:dispBlanksAs val="gap"/>
    <c:showDLblsOverMax val="0"/>
  </c:chart>
  <c:spPr>
    <a:noFill/>
    <a:ln>
      <a:noFill/>
    </a:ln>
  </c:spPr>
  <c:txPr>
    <a:bodyPr/>
    <a:lstStyle/>
    <a:p>
      <a:pPr>
        <a:defRPr sz="800">
          <a:latin typeface="Arial" pitchFamily="34" charset="0"/>
          <a:cs typeface="Arial" pitchFamily="34" charset="0"/>
        </a:defRPr>
      </a:pPr>
      <a:endParaRPr lang="de-DE"/>
    </a:p>
  </c:txPr>
  <c:printSettings>
    <c:headerFooter alignWithMargins="0"/>
    <c:pageMargins b="1" l="0.75000000000000211" r="0.75000000000000211" t="1" header="0.492125984500001" footer="0.492125984500001"/>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a:pPr>
            <a:r>
              <a:rPr lang="de-DE"/>
              <a:t>Marginal reserve requirements related to credit growth</a:t>
            </a:r>
          </a:p>
        </c:rich>
      </c:tx>
      <c:layout>
        <c:manualLayout>
          <c:xMode val="edge"/>
          <c:yMode val="edge"/>
          <c:x val="0.14043956043956046"/>
          <c:y val="4.6709240261727555E-2"/>
        </c:manualLayout>
      </c:layout>
      <c:overlay val="1"/>
    </c:title>
    <c:autoTitleDeleted val="0"/>
    <c:plotArea>
      <c:layout>
        <c:manualLayout>
          <c:layoutTarget val="inner"/>
          <c:xMode val="edge"/>
          <c:yMode val="edge"/>
          <c:x val="8.5020662310828457E-2"/>
          <c:y val="0.13114019368268623"/>
          <c:w val="0.90079494052605125"/>
          <c:h val="0.82186514616707462"/>
        </c:manualLayout>
      </c:layout>
      <c:lineChart>
        <c:grouping val="standard"/>
        <c:varyColors val="0"/>
        <c:ser>
          <c:idx val="0"/>
          <c:order val="0"/>
          <c:tx>
            <c:strRef>
              <c:f>'Data for Figure 5'!$B$22</c:f>
              <c:strCache>
                <c:ptCount val="1"/>
                <c:pt idx="0">
                  <c:v>hpi level</c:v>
                </c:pt>
              </c:strCache>
            </c:strRef>
          </c:tx>
          <c:spPr>
            <a:ln w="25400">
              <a:solidFill>
                <a:schemeClr val="tx1"/>
              </a:solidFill>
            </a:ln>
          </c:spPr>
          <c:marker>
            <c:symbol val="none"/>
          </c:marker>
          <c:cat>
            <c:numRef>
              <c:f>'Data for Figure 5'!$C$4:$N$4</c:f>
              <c:numCache>
                <c:formatCode>General</c:formatCode>
                <c:ptCount val="12"/>
                <c:pt idx="0">
                  <c:v>0</c:v>
                </c:pt>
                <c:pt idx="1">
                  <c:v>1</c:v>
                </c:pt>
                <c:pt idx="2">
                  <c:v>2</c:v>
                </c:pt>
                <c:pt idx="3">
                  <c:v>3</c:v>
                </c:pt>
                <c:pt idx="4">
                  <c:v>4</c:v>
                </c:pt>
                <c:pt idx="5">
                  <c:v>5</c:v>
                </c:pt>
                <c:pt idx="6">
                  <c:v>6</c:v>
                </c:pt>
                <c:pt idx="7">
                  <c:v>7</c:v>
                </c:pt>
                <c:pt idx="8">
                  <c:v>8</c:v>
                </c:pt>
                <c:pt idx="9">
                  <c:v>9</c:v>
                </c:pt>
                <c:pt idx="10">
                  <c:v>10</c:v>
                </c:pt>
                <c:pt idx="11">
                  <c:v>11</c:v>
                </c:pt>
              </c:numCache>
            </c:numRef>
          </c:cat>
          <c:val>
            <c:numRef>
              <c:f>'Data for Figure 5'!$C$22:$M$22</c:f>
              <c:numCache>
                <c:formatCode>General</c:formatCode>
                <c:ptCount val="11"/>
                <c:pt idx="0">
                  <c:v>0</c:v>
                </c:pt>
                <c:pt idx="1">
                  <c:v>-2.9813830000000001</c:v>
                </c:pt>
                <c:pt idx="2">
                  <c:v>-5.5198419999999997</c:v>
                </c:pt>
                <c:pt idx="3">
                  <c:v>-6.4371070000000001</c:v>
                </c:pt>
                <c:pt idx="4">
                  <c:v>-6.7369880000000002</c:v>
                </c:pt>
                <c:pt idx="5">
                  <c:v>-6.4842110000000002</c:v>
                </c:pt>
                <c:pt idx="6">
                  <c:v>-5.9629240000000001</c:v>
                </c:pt>
                <c:pt idx="7">
                  <c:v>-5.2870879999999998</c:v>
                </c:pt>
                <c:pt idx="8">
                  <c:v>-4.5633010000000001</c:v>
                </c:pt>
                <c:pt idx="9">
                  <c:v>-3.8499460000000001</c:v>
                </c:pt>
                <c:pt idx="10">
                  <c:v>-3.185848</c:v>
                </c:pt>
              </c:numCache>
            </c:numRef>
          </c:val>
          <c:smooth val="0"/>
        </c:ser>
        <c:ser>
          <c:idx val="1"/>
          <c:order val="1"/>
          <c:tx>
            <c:strRef>
              <c:f>'Data for Figure 5'!$B$23</c:f>
              <c:strCache>
                <c:ptCount val="1"/>
                <c:pt idx="0">
                  <c:v>ci lower</c:v>
                </c:pt>
              </c:strCache>
            </c:strRef>
          </c:tx>
          <c:spPr>
            <a:ln w="25400">
              <a:solidFill>
                <a:prstClr val="black"/>
              </a:solidFill>
              <a:prstDash val="dash"/>
            </a:ln>
          </c:spPr>
          <c:marker>
            <c:symbol val="none"/>
          </c:marker>
          <c:cat>
            <c:numRef>
              <c:f>'Data for Figure 5'!$C$4:$N$4</c:f>
              <c:numCache>
                <c:formatCode>General</c:formatCode>
                <c:ptCount val="12"/>
                <c:pt idx="0">
                  <c:v>0</c:v>
                </c:pt>
                <c:pt idx="1">
                  <c:v>1</c:v>
                </c:pt>
                <c:pt idx="2">
                  <c:v>2</c:v>
                </c:pt>
                <c:pt idx="3">
                  <c:v>3</c:v>
                </c:pt>
                <c:pt idx="4">
                  <c:v>4</c:v>
                </c:pt>
                <c:pt idx="5">
                  <c:v>5</c:v>
                </c:pt>
                <c:pt idx="6">
                  <c:v>6</c:v>
                </c:pt>
                <c:pt idx="7">
                  <c:v>7</c:v>
                </c:pt>
                <c:pt idx="8">
                  <c:v>8</c:v>
                </c:pt>
                <c:pt idx="9">
                  <c:v>9</c:v>
                </c:pt>
                <c:pt idx="10">
                  <c:v>10</c:v>
                </c:pt>
                <c:pt idx="11">
                  <c:v>11</c:v>
                </c:pt>
              </c:numCache>
            </c:numRef>
          </c:cat>
          <c:val>
            <c:numRef>
              <c:f>'Data for Figure 5'!$C$23:$M$23</c:f>
              <c:numCache>
                <c:formatCode>General</c:formatCode>
                <c:ptCount val="11"/>
                <c:pt idx="0">
                  <c:v>0</c:v>
                </c:pt>
                <c:pt idx="1">
                  <c:v>-4.5180639999999999</c:v>
                </c:pt>
                <c:pt idx="2">
                  <c:v>-7.4396389999999997</c:v>
                </c:pt>
                <c:pt idx="3">
                  <c:v>-8.7352419999999995</c:v>
                </c:pt>
                <c:pt idx="4">
                  <c:v>-9.4250950000000007</c:v>
                </c:pt>
                <c:pt idx="5">
                  <c:v>-9.4022590000000008</c:v>
                </c:pt>
                <c:pt idx="6">
                  <c:v>-9.0147239999999993</c:v>
                </c:pt>
                <c:pt idx="7">
                  <c:v>-8.3583940000000005</c:v>
                </c:pt>
                <c:pt idx="8">
                  <c:v>-7.5597370000000002</c:v>
                </c:pt>
                <c:pt idx="9">
                  <c:v>-6.6983560000000004</c:v>
                </c:pt>
                <c:pt idx="10">
                  <c:v>-5.8385410000000002</c:v>
                </c:pt>
              </c:numCache>
            </c:numRef>
          </c:val>
          <c:smooth val="0"/>
        </c:ser>
        <c:ser>
          <c:idx val="2"/>
          <c:order val="2"/>
          <c:tx>
            <c:strRef>
              <c:f>'Data for Figure 5'!$B$24</c:f>
              <c:strCache>
                <c:ptCount val="1"/>
                <c:pt idx="0">
                  <c:v>ci upper</c:v>
                </c:pt>
              </c:strCache>
            </c:strRef>
          </c:tx>
          <c:spPr>
            <a:ln w="25400">
              <a:solidFill>
                <a:prstClr val="black"/>
              </a:solidFill>
              <a:prstDash val="dash"/>
            </a:ln>
          </c:spPr>
          <c:marker>
            <c:symbol val="none"/>
          </c:marker>
          <c:cat>
            <c:numRef>
              <c:f>'Data for Figure 5'!$C$4:$N$4</c:f>
              <c:numCache>
                <c:formatCode>General</c:formatCode>
                <c:ptCount val="12"/>
                <c:pt idx="0">
                  <c:v>0</c:v>
                </c:pt>
                <c:pt idx="1">
                  <c:v>1</c:v>
                </c:pt>
                <c:pt idx="2">
                  <c:v>2</c:v>
                </c:pt>
                <c:pt idx="3">
                  <c:v>3</c:v>
                </c:pt>
                <c:pt idx="4">
                  <c:v>4</c:v>
                </c:pt>
                <c:pt idx="5">
                  <c:v>5</c:v>
                </c:pt>
                <c:pt idx="6">
                  <c:v>6</c:v>
                </c:pt>
                <c:pt idx="7">
                  <c:v>7</c:v>
                </c:pt>
                <c:pt idx="8">
                  <c:v>8</c:v>
                </c:pt>
                <c:pt idx="9">
                  <c:v>9</c:v>
                </c:pt>
                <c:pt idx="10">
                  <c:v>10</c:v>
                </c:pt>
                <c:pt idx="11">
                  <c:v>11</c:v>
                </c:pt>
              </c:numCache>
            </c:numRef>
          </c:cat>
          <c:val>
            <c:numRef>
              <c:f>'Data for Figure 5'!$C$24:$M$24</c:f>
              <c:numCache>
                <c:formatCode>General</c:formatCode>
                <c:ptCount val="11"/>
                <c:pt idx="0">
                  <c:v>0</c:v>
                </c:pt>
                <c:pt idx="1">
                  <c:v>-1.4447019999999999</c:v>
                </c:pt>
                <c:pt idx="2">
                  <c:v>-3.600044</c:v>
                </c:pt>
                <c:pt idx="3">
                  <c:v>-4.1389719999999999</c:v>
                </c:pt>
                <c:pt idx="4">
                  <c:v>-4.0488799999999996</c:v>
                </c:pt>
                <c:pt idx="5">
                  <c:v>-3.566163</c:v>
                </c:pt>
                <c:pt idx="6">
                  <c:v>-2.911124</c:v>
                </c:pt>
                <c:pt idx="7">
                  <c:v>-2.2157819999999999</c:v>
                </c:pt>
                <c:pt idx="8">
                  <c:v>-1.566864</c:v>
                </c:pt>
                <c:pt idx="9">
                  <c:v>-1.0015350000000001</c:v>
                </c:pt>
                <c:pt idx="10">
                  <c:v>-0.53315380000000001</c:v>
                </c:pt>
              </c:numCache>
            </c:numRef>
          </c:val>
          <c:smooth val="0"/>
        </c:ser>
        <c:dLbls>
          <c:showLegendKey val="0"/>
          <c:showVal val="0"/>
          <c:showCatName val="0"/>
          <c:showSerName val="0"/>
          <c:showPercent val="0"/>
          <c:showBubbleSize val="0"/>
        </c:dLbls>
        <c:marker val="1"/>
        <c:smooth val="0"/>
        <c:axId val="279979904"/>
        <c:axId val="279981440"/>
      </c:lineChart>
      <c:catAx>
        <c:axId val="279979904"/>
        <c:scaling>
          <c:orientation val="minMax"/>
        </c:scaling>
        <c:delete val="0"/>
        <c:axPos val="b"/>
        <c:numFmt formatCode="General" sourceLinked="1"/>
        <c:majorTickMark val="out"/>
        <c:minorTickMark val="none"/>
        <c:tickLblPos val="nextTo"/>
        <c:crossAx val="279981440"/>
        <c:crosses val="autoZero"/>
        <c:auto val="1"/>
        <c:lblAlgn val="ctr"/>
        <c:lblOffset val="100"/>
        <c:noMultiLvlLbl val="0"/>
      </c:catAx>
      <c:valAx>
        <c:axId val="279981440"/>
        <c:scaling>
          <c:orientation val="minMax"/>
          <c:max val="2"/>
          <c:min val="-12"/>
        </c:scaling>
        <c:delete val="0"/>
        <c:axPos val="l"/>
        <c:majorGridlines>
          <c:spPr>
            <a:ln>
              <a:prstDash val="sysDash"/>
            </a:ln>
          </c:spPr>
        </c:majorGridlines>
        <c:numFmt formatCode="General" sourceLinked="1"/>
        <c:majorTickMark val="out"/>
        <c:minorTickMark val="none"/>
        <c:tickLblPos val="nextTo"/>
        <c:crossAx val="279979904"/>
        <c:crosses val="autoZero"/>
        <c:crossBetween val="between"/>
        <c:majorUnit val="2"/>
      </c:valAx>
      <c:spPr>
        <a:noFill/>
      </c:spPr>
    </c:plotArea>
    <c:plotVisOnly val="1"/>
    <c:dispBlanksAs val="gap"/>
    <c:showDLblsOverMax val="0"/>
  </c:chart>
  <c:spPr>
    <a:noFill/>
    <a:ln>
      <a:noFill/>
    </a:ln>
  </c:spPr>
  <c:txPr>
    <a:bodyPr/>
    <a:lstStyle/>
    <a:p>
      <a:pPr>
        <a:defRPr sz="800">
          <a:latin typeface="Arial" pitchFamily="34" charset="0"/>
          <a:cs typeface="Arial" pitchFamily="34" charset="0"/>
        </a:defRPr>
      </a:pPr>
      <a:endParaRPr lang="de-DE"/>
    </a:p>
  </c:txPr>
  <c:printSettings>
    <c:headerFooter alignWithMargins="0"/>
    <c:pageMargins b="1" l="0.75000000000000211" r="0.75000000000000211" t="1" header="0.492125984500001" footer="0.492125984500001"/>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5</xdr:col>
      <xdr:colOff>28570</xdr:colOff>
      <xdr:row>3</xdr:row>
      <xdr:rowOff>38096</xdr:rowOff>
    </xdr:from>
    <xdr:to>
      <xdr:col>12</xdr:col>
      <xdr:colOff>47625</xdr:colOff>
      <xdr:row>22</xdr:row>
      <xdr:rowOff>9524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28575</xdr:colOff>
      <xdr:row>2</xdr:row>
      <xdr:rowOff>133350</xdr:rowOff>
    </xdr:from>
    <xdr:to>
      <xdr:col>18</xdr:col>
      <xdr:colOff>533400</xdr:colOff>
      <xdr:row>22</xdr:row>
      <xdr:rowOff>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66675</xdr:colOff>
      <xdr:row>22</xdr:row>
      <xdr:rowOff>0</xdr:rowOff>
    </xdr:from>
    <xdr:to>
      <xdr:col>12</xdr:col>
      <xdr:colOff>152400</xdr:colOff>
      <xdr:row>38</xdr:row>
      <xdr:rowOff>152400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85725</xdr:colOff>
      <xdr:row>21</xdr:row>
      <xdr:rowOff>85725</xdr:rowOff>
    </xdr:from>
    <xdr:to>
      <xdr:col>18</xdr:col>
      <xdr:colOff>581025</xdr:colOff>
      <xdr:row>38</xdr:row>
      <xdr:rowOff>152400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76200</xdr:colOff>
      <xdr:row>38</xdr:row>
      <xdr:rowOff>85725</xdr:rowOff>
    </xdr:from>
    <xdr:to>
      <xdr:col>12</xdr:col>
      <xdr:colOff>266700</xdr:colOff>
      <xdr:row>55</xdr:row>
      <xdr:rowOff>76200</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209551</xdr:colOff>
      <xdr:row>38</xdr:row>
      <xdr:rowOff>85725</xdr:rowOff>
    </xdr:from>
    <xdr:to>
      <xdr:col>18</xdr:col>
      <xdr:colOff>552451</xdr:colOff>
      <xdr:row>55</xdr:row>
      <xdr:rowOff>76200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542925</xdr:colOff>
      <xdr:row>3</xdr:row>
      <xdr:rowOff>47625</xdr:rowOff>
    </xdr:from>
    <xdr:to>
      <xdr:col>5</xdr:col>
      <xdr:colOff>600075</xdr:colOff>
      <xdr:row>21</xdr:row>
      <xdr:rowOff>123825</xdr:rowOff>
    </xdr:to>
    <xdr:graphicFrame macro="">
      <xdr:nvGraphicFramePr>
        <xdr:cNvPr id="342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504825</xdr:colOff>
      <xdr:row>3</xdr:row>
      <xdr:rowOff>28575</xdr:rowOff>
    </xdr:from>
    <xdr:to>
      <xdr:col>11</xdr:col>
      <xdr:colOff>19050</xdr:colOff>
      <xdr:row>21</xdr:row>
      <xdr:rowOff>123825</xdr:rowOff>
    </xdr:to>
    <xdr:graphicFrame macro="">
      <xdr:nvGraphicFramePr>
        <xdr:cNvPr id="342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533400</xdr:colOff>
      <xdr:row>21</xdr:row>
      <xdr:rowOff>133348</xdr:rowOff>
    </xdr:from>
    <xdr:to>
      <xdr:col>11</xdr:col>
      <xdr:colOff>0</xdr:colOff>
      <xdr:row>40</xdr:row>
      <xdr:rowOff>38099</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552451</xdr:colOff>
      <xdr:row>21</xdr:row>
      <xdr:rowOff>133350</xdr:rowOff>
    </xdr:from>
    <xdr:to>
      <xdr:col>5</xdr:col>
      <xdr:colOff>619125</xdr:colOff>
      <xdr:row>40</xdr:row>
      <xdr:rowOff>57150</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28"/>
  <sheetViews>
    <sheetView tabSelected="1" zoomScaleNormal="100" workbookViewId="0">
      <selection activeCell="B3" sqref="B3:F3"/>
    </sheetView>
  </sheetViews>
  <sheetFormatPr baseColWidth="10" defaultColWidth="12.5703125" defaultRowHeight="11.25"/>
  <cols>
    <col min="1" max="1" width="8" style="111" customWidth="1"/>
    <col min="2" max="2" width="12.42578125" style="111" customWidth="1"/>
    <col min="3" max="6" width="22.7109375" style="111" customWidth="1"/>
    <col min="7" max="7" width="1.85546875" style="110" customWidth="1"/>
    <col min="8" max="9" width="16.5703125" style="111" hidden="1" customWidth="1"/>
    <col min="10" max="16384" width="12.5703125" style="111"/>
  </cols>
  <sheetData>
    <row r="3" spans="2:10" ht="19.5" customHeight="1">
      <c r="B3" s="246" t="s">
        <v>517</v>
      </c>
      <c r="C3" s="246"/>
      <c r="D3" s="246"/>
      <c r="E3" s="246"/>
      <c r="F3" s="246"/>
    </row>
    <row r="4" spans="2:10" ht="3.75" customHeight="1">
      <c r="B4" s="112"/>
      <c r="C4" s="112"/>
      <c r="D4" s="112"/>
      <c r="E4" s="112"/>
      <c r="F4" s="112"/>
      <c r="G4" s="113"/>
      <c r="H4" s="114"/>
      <c r="I4" s="114"/>
    </row>
    <row r="5" spans="2:10" s="119" customFormat="1" ht="70.5" customHeight="1">
      <c r="B5" s="115"/>
      <c r="C5" s="116" t="s">
        <v>343</v>
      </c>
      <c r="D5" s="116" t="s">
        <v>387</v>
      </c>
      <c r="E5" s="116" t="s">
        <v>386</v>
      </c>
      <c r="F5" s="116" t="s">
        <v>344</v>
      </c>
      <c r="G5" s="117"/>
      <c r="H5" s="118" t="s">
        <v>345</v>
      </c>
      <c r="I5" s="118" t="s">
        <v>346</v>
      </c>
    </row>
    <row r="6" spans="2:10" ht="18" customHeight="1">
      <c r="B6" s="120" t="s">
        <v>135</v>
      </c>
      <c r="C6" s="240">
        <f>102929.86/287455.82*100</f>
        <v>35.807192910548828</v>
      </c>
      <c r="D6" s="240">
        <f>58489.42/102929.86*100</f>
        <v>56.824540517202685</v>
      </c>
      <c r="E6" s="240">
        <f>(17508.44+2141.78+46223.29+16.95)/102929.86*100</f>
        <v>64.014912679372145</v>
      </c>
      <c r="F6" s="240" t="s">
        <v>329</v>
      </c>
      <c r="G6" s="121"/>
      <c r="H6" s="122" t="s">
        <v>358</v>
      </c>
      <c r="I6" s="123" t="s">
        <v>329</v>
      </c>
      <c r="J6" s="124"/>
    </row>
    <row r="7" spans="2:10" ht="18" customHeight="1">
      <c r="B7" s="120" t="s">
        <v>136</v>
      </c>
      <c r="C7" s="240">
        <f>13769045/36488691*100</f>
        <v>37.735102637691227</v>
      </c>
      <c r="D7" s="240">
        <f>2761038/13769045*100</f>
        <v>20.052501825653124</v>
      </c>
      <c r="E7" s="240">
        <f>5609873/13769045*100</f>
        <v>40.742644097684334</v>
      </c>
      <c r="F7" s="240">
        <f>(((5609873/233383)^(1/5))-1)*100</f>
        <v>88.875993720187239</v>
      </c>
      <c r="G7" s="121"/>
      <c r="H7" s="122">
        <v>0.86899999999999999</v>
      </c>
      <c r="I7" s="122">
        <f>(3767-3697)/3697</f>
        <v>1.8934271030565324E-2</v>
      </c>
      <c r="J7" s="124"/>
    </row>
    <row r="8" spans="2:10" ht="18" customHeight="1">
      <c r="B8" s="120" t="s">
        <v>347</v>
      </c>
      <c r="C8" s="240">
        <f>707819.5/1451199.5*100</f>
        <v>48.774789406969887</v>
      </c>
      <c r="D8" s="240">
        <f>783/707819.5*100</f>
        <v>0.11062142255193591</v>
      </c>
      <c r="E8" s="240">
        <f>333901.3/707819.5*100</f>
        <v>47.173227072721225</v>
      </c>
      <c r="F8" s="240">
        <f>((333901.3/51064.6)^(1/5)-1)*100</f>
        <v>45.579302788990759</v>
      </c>
      <c r="G8" s="121"/>
      <c r="H8" s="122">
        <v>0.78700000000000003</v>
      </c>
      <c r="I8" s="122">
        <f>(4558-4394)/4394</f>
        <v>3.7323623122439691E-2</v>
      </c>
      <c r="J8" s="124"/>
    </row>
    <row r="9" spans="2:10" ht="18" customHeight="1">
      <c r="B9" s="125" t="s">
        <v>137</v>
      </c>
      <c r="C9" s="241">
        <f>112924865.88043/199191095.66888*100</f>
        <v>56.691723844999395</v>
      </c>
      <c r="D9" s="241">
        <f>77204604.049443/112924865.88043*100</f>
        <v>68.368116665456796</v>
      </c>
      <c r="E9" s="241" t="s">
        <v>329</v>
      </c>
      <c r="F9" s="242" t="s">
        <v>329</v>
      </c>
      <c r="G9" s="126"/>
      <c r="H9" s="127" t="s">
        <v>329</v>
      </c>
      <c r="I9" s="127" t="s">
        <v>329</v>
      </c>
      <c r="J9" s="124"/>
    </row>
    <row r="10" spans="2:10" ht="18" customHeight="1">
      <c r="B10" s="120" t="s">
        <v>138</v>
      </c>
      <c r="C10" s="240">
        <f>6957.8/14003.2*100</f>
        <v>49.68721435100548</v>
      </c>
      <c r="D10" s="240">
        <f>5388.5/6957.8*100</f>
        <v>77.445456897295117</v>
      </c>
      <c r="E10" s="240">
        <f>5625.8/6957.8*100</f>
        <v>80.856017706746385</v>
      </c>
      <c r="F10" s="240">
        <f>((5625.8/830.7)^(1/5)-1)*100</f>
        <v>46.60474120906315</v>
      </c>
      <c r="G10" s="121"/>
      <c r="H10" s="122">
        <v>0.85499999999999998</v>
      </c>
      <c r="I10" s="122">
        <f>(638-623)/623</f>
        <v>2.4077046548956663E-2</v>
      </c>
      <c r="J10" s="124"/>
    </row>
    <row r="11" spans="2:10" ht="18" customHeight="1">
      <c r="B11" s="120" t="s">
        <v>139</v>
      </c>
      <c r="C11" s="240">
        <f>5914.277111/13198.778859*100</f>
        <v>44.809274965366711</v>
      </c>
      <c r="D11" s="240">
        <f>3254.337315/5914.277111*100</f>
        <v>55.025107108140716</v>
      </c>
      <c r="E11" s="240">
        <f>3145.483854/5914.277111*100</f>
        <v>53.184586974284578</v>
      </c>
      <c r="F11" s="240">
        <f>(((3145.483854/781.17)^(1/5)-1))*100</f>
        <v>32.126028442033338</v>
      </c>
      <c r="G11" s="121"/>
      <c r="H11" s="122">
        <v>0.91500000000000004</v>
      </c>
      <c r="I11" s="122">
        <f>(4238-3724)/3724</f>
        <v>0.13802363050483352</v>
      </c>
      <c r="J11" s="124"/>
    </row>
    <row r="12" spans="2:10" ht="18" customHeight="1">
      <c r="B12" s="120" t="s">
        <v>348</v>
      </c>
      <c r="C12" s="240">
        <f>5988.8/11966.4*100</f>
        <v>50.046797700227309</v>
      </c>
      <c r="D12" s="240">
        <f>5137.3/5988.8*100</f>
        <v>85.781792679668712</v>
      </c>
      <c r="E12" s="240">
        <f>4710.4/5988.8*100</f>
        <v>78.653486508148546</v>
      </c>
      <c r="F12" s="240">
        <f>((4710.4/487.5)^(1/4)-1)*100</f>
        <v>76.307501944703333</v>
      </c>
      <c r="G12" s="121"/>
      <c r="H12" s="122">
        <v>0.81</v>
      </c>
      <c r="I12" s="122">
        <f>(1036-958)/958</f>
        <v>8.1419624217118999E-2</v>
      </c>
      <c r="J12" s="124"/>
    </row>
    <row r="13" spans="2:10" ht="18" customHeight="1">
      <c r="B13" s="128" t="s">
        <v>349</v>
      </c>
      <c r="C13" s="242">
        <f>25030.4/55890.1*100</f>
        <v>44.785033485357879</v>
      </c>
      <c r="D13" s="242">
        <f>12461.7/25030.4*100</f>
        <v>49.78625990795193</v>
      </c>
      <c r="E13" s="242">
        <f>16743.9/25030.4*100</f>
        <v>66.894256583993865</v>
      </c>
      <c r="F13" s="242">
        <f>((16743.9/3448.1)^(1/3)-1)*100</f>
        <v>69.339753410550585</v>
      </c>
      <c r="G13" s="126"/>
      <c r="H13" s="129">
        <v>0.93100000000000005</v>
      </c>
      <c r="I13" s="129">
        <f>(1316-1295)/1295</f>
        <v>1.6216216216216217E-2</v>
      </c>
      <c r="J13" s="124"/>
    </row>
    <row r="14" spans="2:10" ht="18" customHeight="1">
      <c r="B14" s="120" t="s">
        <v>144</v>
      </c>
      <c r="C14" s="240">
        <f>253189.386/421056.731*100</f>
        <v>60.131893723366211</v>
      </c>
      <c r="D14" s="240">
        <f>72501.97/253189.386*100</f>
        <v>28.63546973489639</v>
      </c>
      <c r="E14" s="240">
        <f>121799.156/253189.386*100</f>
        <v>48.105948643518573</v>
      </c>
      <c r="F14" s="240">
        <f>((121799.156/20634.27)^(1/5)-1)*100</f>
        <v>42.630049844383791</v>
      </c>
      <c r="G14" s="121"/>
      <c r="H14" s="122">
        <v>0.81299999999999994</v>
      </c>
      <c r="I14" s="122">
        <f>(12994-11763)/11763</f>
        <v>0.10465017427526992</v>
      </c>
      <c r="J14" s="124"/>
    </row>
    <row r="15" spans="2:10" ht="18" customHeight="1">
      <c r="B15" s="120" t="s">
        <v>145</v>
      </c>
      <c r="C15" s="240">
        <f>71507707.9/144463145.2*100</f>
        <v>49.498927772202492</v>
      </c>
      <c r="D15" s="240">
        <f>37934954.5/71507707.9*100</f>
        <v>53.050161463782565</v>
      </c>
      <c r="E15" s="240">
        <f>14193215.8/71507707.9*100</f>
        <v>19.848511743445211</v>
      </c>
      <c r="F15" s="240" t="s">
        <v>329</v>
      </c>
      <c r="G15" s="121"/>
      <c r="H15" s="122">
        <v>0.97499999999999998</v>
      </c>
      <c r="I15" s="122">
        <f>(8271-8129)/8129</f>
        <v>1.746832328699717E-2</v>
      </c>
      <c r="J15" s="124"/>
    </row>
    <row r="16" spans="2:10" ht="18" customHeight="1">
      <c r="B16" s="130" t="s">
        <v>350</v>
      </c>
      <c r="C16" s="243">
        <f>3245024/12562115*100</f>
        <v>25.83182847792748</v>
      </c>
      <c r="D16" s="243">
        <f>408208/3245024*100</f>
        <v>12.57950634571578</v>
      </c>
      <c r="E16" s="243">
        <f>(1017912+252274)/3245024*100</f>
        <v>39.142576449357541</v>
      </c>
      <c r="F16" s="244" t="s">
        <v>329</v>
      </c>
      <c r="G16" s="121"/>
      <c r="H16" s="122">
        <v>0.84</v>
      </c>
      <c r="I16" s="122">
        <f>(58572-56000)/56000</f>
        <v>4.592857142857143E-2</v>
      </c>
      <c r="J16" s="124"/>
    </row>
    <row r="17" spans="2:10" ht="18" customHeight="1">
      <c r="B17" s="128" t="s">
        <v>351</v>
      </c>
      <c r="C17" s="242">
        <f>311714800/782196700*100</f>
        <v>39.851203667824223</v>
      </c>
      <c r="D17" s="242">
        <f>(240769699.541796+498700)/311714800*100</f>
        <v>77.400367111794495</v>
      </c>
      <c r="E17" s="242">
        <f>117090900/311714800*100</f>
        <v>37.563471480981974</v>
      </c>
      <c r="F17" s="242" t="s">
        <v>329</v>
      </c>
      <c r="G17" s="126"/>
      <c r="H17" s="127" t="s">
        <v>329</v>
      </c>
      <c r="I17" s="127" t="s">
        <v>329</v>
      </c>
      <c r="J17" s="124"/>
    </row>
    <row r="18" spans="2:10" ht="18" customHeight="1">
      <c r="B18" s="120" t="s">
        <v>385</v>
      </c>
      <c r="C18" s="240">
        <f>301701312/700406836*100</f>
        <v>43.075152396142521</v>
      </c>
      <c r="D18" s="240">
        <f>9001447/301701312*100</f>
        <v>2.9835624314421278</v>
      </c>
      <c r="E18" s="244">
        <f>116229512/301701312*100</f>
        <v>38.52469557706133</v>
      </c>
      <c r="F18" s="240">
        <f>((116229512/48814563)^(1/3)-1)*100</f>
        <v>33.533121989280531</v>
      </c>
      <c r="G18" s="121"/>
      <c r="H18" s="122">
        <v>0.89500000000000002</v>
      </c>
      <c r="I18" s="122">
        <f>(1970-1899)/1899</f>
        <v>3.7388098999473408E-2</v>
      </c>
      <c r="J18" s="124"/>
    </row>
    <row r="19" spans="2:10" ht="18" customHeight="1">
      <c r="B19" s="120" t="s">
        <v>146</v>
      </c>
      <c r="C19" s="240">
        <f>8231/(8231+21704)*100</f>
        <v>27.496241857357607</v>
      </c>
      <c r="D19" s="240">
        <f>1301/8231*100</f>
        <v>15.806098894423521</v>
      </c>
      <c r="E19" s="244">
        <f>2668/8231*100</f>
        <v>32.414044466043009</v>
      </c>
      <c r="F19" s="240">
        <f>(((2668*239.64)/191232)^(1/3)-1)*100</f>
        <v>49.529950546244137</v>
      </c>
      <c r="G19" s="121"/>
      <c r="H19" s="122">
        <v>0.78100000000000003</v>
      </c>
      <c r="I19" s="122">
        <f>(820-785)/785</f>
        <v>4.4585987261146494E-2</v>
      </c>
      <c r="J19" s="124"/>
    </row>
    <row r="20" spans="2:10" ht="18" customHeight="1">
      <c r="B20" s="130" t="s">
        <v>147</v>
      </c>
      <c r="C20" s="243">
        <f>91353066/(212649743+3866050+12802493)*100</f>
        <v>39.836799582567963</v>
      </c>
      <c r="D20" s="243">
        <f>2530689/91353066*100</f>
        <v>2.7702288612841959</v>
      </c>
      <c r="E20" s="245">
        <f>30822988/91353066*100</f>
        <v>33.740507406724582</v>
      </c>
      <c r="F20" s="243" t="s">
        <v>329</v>
      </c>
      <c r="G20" s="121"/>
      <c r="H20" s="122">
        <v>0.67300000000000004</v>
      </c>
      <c r="I20" s="123" t="s">
        <v>329</v>
      </c>
      <c r="J20" s="124"/>
    </row>
    <row r="21" spans="2:10" ht="18" customHeight="1">
      <c r="B21" s="128" t="s">
        <v>352</v>
      </c>
      <c r="C21" s="242">
        <f>160455.21/407605.01*100</f>
        <v>39.365367466901347</v>
      </c>
      <c r="D21" s="242">
        <f>102009.44/160455.21*100</f>
        <v>63.575025080207745</v>
      </c>
      <c r="E21" s="242">
        <f>40777.515/160455.21*100</f>
        <v>25.413643470972367</v>
      </c>
      <c r="F21" s="242" t="s">
        <v>329</v>
      </c>
      <c r="G21" s="126"/>
      <c r="H21" s="127" t="s">
        <v>359</v>
      </c>
      <c r="I21" s="127" t="s">
        <v>329</v>
      </c>
      <c r="J21" s="124"/>
    </row>
    <row r="22" spans="2:10">
      <c r="B22" s="108" t="s">
        <v>353</v>
      </c>
      <c r="C22" s="108"/>
      <c r="D22" s="108"/>
      <c r="E22" s="131"/>
      <c r="F22" s="131"/>
    </row>
    <row r="23" spans="2:10">
      <c r="B23" s="108" t="s">
        <v>354</v>
      </c>
      <c r="C23" s="108"/>
      <c r="D23" s="108"/>
      <c r="E23" s="131"/>
      <c r="F23" s="131"/>
    </row>
    <row r="24" spans="2:10">
      <c r="B24" s="108" t="s">
        <v>355</v>
      </c>
      <c r="C24" s="108"/>
      <c r="D24" s="108"/>
      <c r="E24" s="131"/>
      <c r="F24" s="131"/>
    </row>
    <row r="25" spans="2:10">
      <c r="B25" s="108" t="s">
        <v>356</v>
      </c>
      <c r="C25" s="108"/>
      <c r="D25" s="108"/>
      <c r="E25" s="131"/>
      <c r="F25" s="131"/>
    </row>
    <row r="26" spans="2:10">
      <c r="B26" s="108" t="s">
        <v>357</v>
      </c>
      <c r="C26" s="108"/>
      <c r="D26" s="108"/>
      <c r="E26" s="131"/>
      <c r="F26" s="131"/>
    </row>
    <row r="27" spans="2:10">
      <c r="B27" s="109"/>
      <c r="C27" s="109"/>
      <c r="D27" s="109"/>
    </row>
    <row r="28" spans="2:10">
      <c r="B28" s="109"/>
      <c r="C28" s="109"/>
      <c r="D28" s="109"/>
    </row>
  </sheetData>
  <mergeCells count="1">
    <mergeCell ref="B3:F3"/>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3:K43"/>
  <sheetViews>
    <sheetView zoomScaleNormal="100" workbookViewId="0">
      <selection activeCell="B3" sqref="B3:K3"/>
    </sheetView>
  </sheetViews>
  <sheetFormatPr baseColWidth="10" defaultColWidth="11.42578125" defaultRowHeight="12.75"/>
  <cols>
    <col min="1" max="1" width="8.7109375" customWidth="1"/>
    <col min="3" max="10" width="10.28515625" customWidth="1"/>
    <col min="11" max="11" width="11.42578125" customWidth="1"/>
  </cols>
  <sheetData>
    <row r="3" spans="2:11">
      <c r="B3" s="261" t="s">
        <v>94</v>
      </c>
      <c r="C3" s="261"/>
      <c r="D3" s="261"/>
      <c r="E3" s="261"/>
      <c r="F3" s="261"/>
      <c r="G3" s="261"/>
      <c r="H3" s="261"/>
      <c r="I3" s="261"/>
      <c r="J3" s="261"/>
      <c r="K3" s="261"/>
    </row>
    <row r="4" spans="2:11">
      <c r="B4" s="15"/>
      <c r="C4" s="15"/>
      <c r="D4" s="15"/>
      <c r="E4" s="15"/>
      <c r="F4" s="15"/>
      <c r="G4" s="15"/>
      <c r="H4" s="15"/>
      <c r="I4" s="15"/>
      <c r="J4" s="15"/>
      <c r="K4" s="15"/>
    </row>
    <row r="5" spans="2:11">
      <c r="B5" s="15"/>
      <c r="C5" s="15"/>
      <c r="D5" s="15"/>
      <c r="E5" s="15"/>
      <c r="F5" s="15"/>
      <c r="G5" s="15"/>
      <c r="H5" s="15"/>
      <c r="I5" s="15"/>
      <c r="J5" s="15"/>
      <c r="K5" s="15"/>
    </row>
    <row r="6" spans="2:11">
      <c r="B6" s="15"/>
      <c r="C6" s="15"/>
      <c r="D6" s="15"/>
      <c r="E6" s="15"/>
      <c r="F6" s="15"/>
      <c r="G6" s="15"/>
      <c r="H6" s="15"/>
      <c r="I6" s="15"/>
      <c r="J6" s="15"/>
      <c r="K6" s="15"/>
    </row>
    <row r="7" spans="2:11">
      <c r="B7" s="15"/>
      <c r="C7" s="15"/>
      <c r="D7" s="15"/>
      <c r="E7" s="15"/>
      <c r="F7" s="15"/>
      <c r="G7" s="15"/>
      <c r="H7" s="15"/>
      <c r="I7" s="15"/>
      <c r="J7" s="15"/>
      <c r="K7" s="15"/>
    </row>
    <row r="8" spans="2:11">
      <c r="B8" s="15"/>
      <c r="C8" s="15"/>
      <c r="D8" s="15"/>
      <c r="E8" s="15"/>
      <c r="F8" s="15"/>
      <c r="G8" s="15"/>
      <c r="H8" s="15"/>
      <c r="I8" s="15"/>
      <c r="J8" s="15"/>
      <c r="K8" s="15"/>
    </row>
    <row r="9" spans="2:11">
      <c r="B9" s="15"/>
      <c r="C9" s="15"/>
      <c r="D9" s="15"/>
      <c r="E9" s="15"/>
      <c r="F9" s="15"/>
      <c r="G9" s="15"/>
      <c r="H9" s="15"/>
      <c r="I9" s="15"/>
      <c r="J9" s="15"/>
      <c r="K9" s="15"/>
    </row>
    <row r="10" spans="2:11">
      <c r="B10" s="15"/>
      <c r="C10" s="15"/>
      <c r="D10" s="15"/>
      <c r="E10" s="15"/>
      <c r="F10" s="15"/>
      <c r="G10" s="15"/>
      <c r="H10" s="15"/>
      <c r="I10" s="15"/>
      <c r="J10" s="15"/>
      <c r="K10" s="15"/>
    </row>
    <row r="11" spans="2:11">
      <c r="B11" s="15"/>
      <c r="C11" s="15"/>
      <c r="D11" s="15"/>
      <c r="E11" s="15"/>
      <c r="F11" s="15"/>
      <c r="G11" s="15"/>
      <c r="H11" s="15"/>
      <c r="I11" s="15"/>
      <c r="J11" s="15"/>
      <c r="K11" s="15"/>
    </row>
    <row r="12" spans="2:11">
      <c r="B12" s="15"/>
      <c r="C12" s="15"/>
      <c r="D12" s="15"/>
      <c r="E12" s="15"/>
      <c r="F12" s="15"/>
      <c r="G12" s="15"/>
      <c r="H12" s="15"/>
      <c r="I12" s="15"/>
      <c r="J12" s="15"/>
      <c r="K12" s="15"/>
    </row>
    <row r="13" spans="2:11">
      <c r="B13" s="15"/>
      <c r="C13" s="15"/>
      <c r="D13" s="15"/>
      <c r="E13" s="15"/>
      <c r="F13" s="15"/>
      <c r="G13" s="15"/>
      <c r="H13" s="15"/>
      <c r="I13" s="15"/>
      <c r="J13" s="15"/>
      <c r="K13" s="15"/>
    </row>
    <row r="14" spans="2:11">
      <c r="B14" s="15"/>
      <c r="C14" s="15"/>
      <c r="D14" s="15"/>
      <c r="E14" s="15"/>
      <c r="F14" s="15"/>
      <c r="G14" s="15"/>
      <c r="H14" s="15"/>
      <c r="I14" s="15"/>
      <c r="J14" s="15"/>
      <c r="K14" s="15"/>
    </row>
    <row r="15" spans="2:11">
      <c r="B15" s="15"/>
      <c r="C15" s="15"/>
      <c r="D15" s="15"/>
      <c r="E15" s="15"/>
      <c r="F15" s="15"/>
      <c r="G15" s="15"/>
      <c r="H15" s="15"/>
      <c r="I15" s="15"/>
      <c r="J15" s="15"/>
      <c r="K15" s="15"/>
    </row>
    <row r="16" spans="2:11">
      <c r="B16" s="15"/>
      <c r="C16" s="15"/>
      <c r="D16" s="15"/>
      <c r="E16" s="15"/>
      <c r="F16" s="15"/>
      <c r="G16" s="15"/>
      <c r="H16" s="15"/>
      <c r="I16" s="15"/>
      <c r="J16" s="15"/>
      <c r="K16" s="15"/>
    </row>
    <row r="17" spans="2:11">
      <c r="B17" s="15"/>
      <c r="C17" s="15"/>
      <c r="D17" s="15"/>
      <c r="E17" s="15"/>
      <c r="F17" s="15"/>
      <c r="G17" s="15"/>
      <c r="H17" s="15"/>
      <c r="I17" s="15"/>
      <c r="J17" s="15"/>
      <c r="K17" s="15"/>
    </row>
    <row r="18" spans="2:11">
      <c r="B18" s="15"/>
      <c r="C18" s="15"/>
      <c r="D18" s="15"/>
      <c r="E18" s="15"/>
      <c r="F18" s="15"/>
      <c r="G18" s="15"/>
      <c r="H18" s="15"/>
      <c r="I18" s="15"/>
      <c r="J18" s="15"/>
      <c r="K18" s="15"/>
    </row>
    <row r="19" spans="2:11">
      <c r="B19" s="15"/>
      <c r="C19" s="15"/>
      <c r="D19" s="15"/>
      <c r="E19" s="15"/>
      <c r="F19" s="15"/>
      <c r="G19" s="15"/>
      <c r="H19" s="15"/>
      <c r="I19" s="15"/>
      <c r="J19" s="15"/>
      <c r="K19" s="15"/>
    </row>
    <row r="20" spans="2:11">
      <c r="B20" s="15"/>
      <c r="C20" s="15"/>
      <c r="D20" s="15"/>
      <c r="E20" s="15"/>
      <c r="F20" s="15"/>
      <c r="G20" s="15"/>
      <c r="H20" s="15"/>
      <c r="I20" s="15"/>
      <c r="J20" s="15"/>
      <c r="K20" s="15"/>
    </row>
    <row r="21" spans="2:11">
      <c r="B21" s="15"/>
      <c r="C21" s="15"/>
      <c r="D21" s="15"/>
      <c r="E21" s="15"/>
      <c r="F21" s="15"/>
      <c r="G21" s="15"/>
      <c r="H21" s="15"/>
      <c r="I21" s="15"/>
      <c r="J21" s="15"/>
      <c r="K21" s="15"/>
    </row>
    <row r="22" spans="2:11">
      <c r="B22" s="15"/>
      <c r="C22" s="15"/>
      <c r="D22" s="15"/>
      <c r="E22" s="15"/>
      <c r="F22" s="15"/>
      <c r="G22" s="15"/>
      <c r="H22" s="15"/>
      <c r="I22" s="15"/>
      <c r="J22" s="15"/>
      <c r="K22" s="15"/>
    </row>
    <row r="23" spans="2:11">
      <c r="B23" s="15"/>
      <c r="C23" s="15"/>
      <c r="D23" s="15"/>
      <c r="E23" s="15"/>
      <c r="F23" s="15"/>
      <c r="G23" s="15"/>
      <c r="H23" s="15"/>
      <c r="I23" s="15"/>
      <c r="J23" s="15"/>
      <c r="K23" s="15"/>
    </row>
    <row r="24" spans="2:11">
      <c r="B24" s="15"/>
      <c r="C24" s="15"/>
      <c r="D24" s="15"/>
      <c r="E24" s="15"/>
      <c r="F24" s="15"/>
      <c r="G24" s="15"/>
      <c r="H24" s="15"/>
      <c r="I24" s="15"/>
      <c r="J24" s="15"/>
      <c r="K24" s="15"/>
    </row>
    <row r="25" spans="2:11">
      <c r="B25" s="15"/>
      <c r="C25" s="15"/>
      <c r="D25" s="15"/>
      <c r="E25" s="15"/>
      <c r="F25" s="15"/>
      <c r="G25" s="15"/>
      <c r="H25" s="15"/>
      <c r="I25" s="15"/>
      <c r="J25" s="15"/>
      <c r="K25" s="15"/>
    </row>
    <row r="26" spans="2:11">
      <c r="B26" s="15"/>
      <c r="C26" s="15"/>
      <c r="D26" s="15"/>
      <c r="E26" s="15"/>
      <c r="F26" s="15"/>
      <c r="G26" s="15"/>
      <c r="H26" s="15"/>
      <c r="I26" s="15"/>
      <c r="J26" s="15"/>
      <c r="K26" s="15"/>
    </row>
    <row r="27" spans="2:11">
      <c r="B27" s="15"/>
      <c r="C27" s="15"/>
      <c r="D27" s="15"/>
      <c r="E27" s="15"/>
      <c r="F27" s="15"/>
      <c r="G27" s="15"/>
      <c r="H27" s="15"/>
      <c r="I27" s="15"/>
      <c r="J27" s="15"/>
      <c r="K27" s="15"/>
    </row>
    <row r="28" spans="2:11">
      <c r="B28" s="15"/>
      <c r="C28" s="15"/>
      <c r="D28" s="15"/>
      <c r="E28" s="15"/>
      <c r="F28" s="15"/>
      <c r="G28" s="15"/>
      <c r="H28" s="15"/>
      <c r="I28" s="15"/>
      <c r="J28" s="15"/>
      <c r="K28" s="15"/>
    </row>
    <row r="29" spans="2:11">
      <c r="B29" s="15"/>
      <c r="C29" s="15"/>
      <c r="D29" s="15"/>
      <c r="E29" s="15"/>
      <c r="F29" s="15"/>
      <c r="G29" s="15"/>
      <c r="H29" s="15"/>
      <c r="I29" s="15"/>
      <c r="J29" s="15"/>
      <c r="K29" s="15"/>
    </row>
    <row r="30" spans="2:11">
      <c r="B30" s="15"/>
      <c r="C30" s="15"/>
      <c r="D30" s="15"/>
      <c r="E30" s="15"/>
      <c r="F30" s="15"/>
      <c r="G30" s="15"/>
      <c r="H30" s="15"/>
      <c r="I30" s="15"/>
      <c r="J30" s="15"/>
      <c r="K30" s="15"/>
    </row>
    <row r="31" spans="2:11">
      <c r="B31" s="15"/>
      <c r="C31" s="15"/>
      <c r="D31" s="15"/>
      <c r="E31" s="15"/>
      <c r="F31" s="15"/>
      <c r="G31" s="15"/>
      <c r="H31" s="15"/>
      <c r="I31" s="15"/>
      <c r="J31" s="15"/>
      <c r="K31" s="15"/>
    </row>
    <row r="32" spans="2:11">
      <c r="B32" s="15"/>
      <c r="C32" s="15"/>
      <c r="D32" s="15"/>
      <c r="E32" s="15"/>
      <c r="F32" s="15"/>
      <c r="G32" s="15"/>
      <c r="H32" s="15"/>
      <c r="I32" s="15"/>
      <c r="J32" s="15"/>
      <c r="K32" s="15"/>
    </row>
    <row r="33" spans="2:11">
      <c r="B33" s="15"/>
      <c r="C33" s="15"/>
      <c r="D33" s="15"/>
      <c r="E33" s="15"/>
      <c r="F33" s="15"/>
      <c r="G33" s="15"/>
      <c r="H33" s="15"/>
      <c r="I33" s="15"/>
      <c r="J33" s="15"/>
      <c r="K33" s="15"/>
    </row>
    <row r="34" spans="2:11">
      <c r="B34" s="15"/>
      <c r="C34" s="15"/>
      <c r="D34" s="15"/>
      <c r="E34" s="15"/>
      <c r="F34" s="15"/>
      <c r="G34" s="15"/>
      <c r="H34" s="15"/>
      <c r="I34" s="15"/>
      <c r="J34" s="15"/>
      <c r="K34" s="15"/>
    </row>
    <row r="35" spans="2:11">
      <c r="B35" s="15"/>
      <c r="C35" s="15"/>
      <c r="D35" s="15"/>
      <c r="E35" s="15"/>
      <c r="F35" s="15"/>
      <c r="G35" s="15"/>
      <c r="H35" s="15"/>
      <c r="I35" s="15"/>
      <c r="J35" s="15"/>
      <c r="K35" s="15"/>
    </row>
    <row r="36" spans="2:11">
      <c r="B36" s="15"/>
      <c r="C36" s="15"/>
      <c r="D36" s="15"/>
      <c r="E36" s="15"/>
      <c r="F36" s="15"/>
      <c r="G36" s="15"/>
      <c r="H36" s="15"/>
      <c r="I36" s="15"/>
      <c r="J36" s="15"/>
      <c r="K36" s="15"/>
    </row>
    <row r="37" spans="2:11">
      <c r="B37" s="15"/>
      <c r="C37" s="15"/>
      <c r="D37" s="15"/>
      <c r="E37" s="15"/>
      <c r="F37" s="15"/>
      <c r="G37" s="15"/>
      <c r="H37" s="15"/>
      <c r="I37" s="15"/>
      <c r="J37" s="15"/>
      <c r="K37" s="15"/>
    </row>
    <row r="38" spans="2:11">
      <c r="B38" s="15"/>
      <c r="C38" s="15"/>
      <c r="D38" s="15"/>
      <c r="E38" s="15"/>
      <c r="F38" s="15"/>
      <c r="G38" s="15"/>
      <c r="H38" s="15"/>
      <c r="I38" s="15"/>
      <c r="J38" s="15"/>
      <c r="K38" s="15"/>
    </row>
    <row r="39" spans="2:11">
      <c r="B39" s="15"/>
      <c r="C39" s="15"/>
      <c r="D39" s="15"/>
      <c r="E39" s="15"/>
      <c r="F39" s="15"/>
      <c r="G39" s="15"/>
      <c r="H39" s="15"/>
      <c r="I39" s="15"/>
      <c r="J39" s="15"/>
      <c r="K39" s="15"/>
    </row>
    <row r="40" spans="2:11" ht="16.5" customHeight="1">
      <c r="B40" s="15"/>
      <c r="C40" s="15"/>
      <c r="D40" s="15"/>
      <c r="E40" s="15"/>
      <c r="F40" s="15"/>
      <c r="G40" s="15"/>
      <c r="H40" s="15"/>
      <c r="I40" s="15"/>
      <c r="J40" s="15"/>
      <c r="K40" s="15"/>
    </row>
    <row r="41" spans="2:11" ht="6" customHeight="1">
      <c r="C41" s="15"/>
      <c r="D41" s="15"/>
      <c r="E41" s="15"/>
      <c r="F41" s="15"/>
      <c r="G41" s="15"/>
      <c r="H41" s="15"/>
      <c r="I41" s="15"/>
      <c r="J41" s="15"/>
      <c r="K41" s="15"/>
    </row>
    <row r="42" spans="2:11" ht="26.25" customHeight="1">
      <c r="B42" s="260" t="s">
        <v>516</v>
      </c>
      <c r="C42" s="260"/>
      <c r="D42" s="260"/>
      <c r="E42" s="260"/>
      <c r="F42" s="260"/>
      <c r="G42" s="260"/>
      <c r="H42" s="260"/>
      <c r="I42" s="260"/>
      <c r="J42" s="260"/>
      <c r="K42" s="260"/>
    </row>
    <row r="43" spans="2:11">
      <c r="B43" s="101" t="s">
        <v>105</v>
      </c>
      <c r="C43" s="101"/>
      <c r="D43" s="101"/>
      <c r="E43" s="101"/>
      <c r="F43" s="101"/>
      <c r="G43" s="101"/>
      <c r="H43" s="101"/>
      <c r="I43" s="101"/>
      <c r="J43" s="101"/>
      <c r="K43" s="101"/>
    </row>
  </sheetData>
  <mergeCells count="2">
    <mergeCell ref="B3:K3"/>
    <mergeCell ref="B42:K42"/>
  </mergeCells>
  <phoneticPr fontId="3" type="noConversion"/>
  <pageMargins left="0.75" right="0.75" top="1" bottom="1" header="0.4921259845" footer="0.4921259845"/>
  <pageSetup scale="72"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25"/>
  <sheetViews>
    <sheetView workbookViewId="0">
      <selection activeCell="B4" sqref="B4"/>
    </sheetView>
  </sheetViews>
  <sheetFormatPr baseColWidth="10" defaultColWidth="11.42578125" defaultRowHeight="11.25"/>
  <cols>
    <col min="1" max="1" width="3.140625" style="4" customWidth="1"/>
    <col min="2" max="2" width="11.42578125" style="4"/>
    <col min="3" max="12" width="4.85546875" style="4" customWidth="1"/>
    <col min="13" max="14" width="4.7109375" style="4" customWidth="1"/>
    <col min="15" max="16384" width="11.42578125" style="4"/>
  </cols>
  <sheetData>
    <row r="4" spans="2:14">
      <c r="B4" s="5" t="s">
        <v>52</v>
      </c>
      <c r="C4" s="6">
        <v>0</v>
      </c>
      <c r="D4" s="6">
        <v>1</v>
      </c>
      <c r="E4" s="6">
        <v>2</v>
      </c>
      <c r="F4" s="6">
        <v>3</v>
      </c>
      <c r="G4" s="6">
        <v>4</v>
      </c>
      <c r="H4" s="6">
        <v>5</v>
      </c>
      <c r="I4" s="6">
        <v>6</v>
      </c>
      <c r="J4" s="6">
        <v>7</v>
      </c>
      <c r="K4" s="6">
        <v>8</v>
      </c>
      <c r="L4" s="6">
        <v>9</v>
      </c>
      <c r="M4" s="6">
        <v>10</v>
      </c>
      <c r="N4" s="6">
        <v>11</v>
      </c>
    </row>
    <row r="6" spans="2:14">
      <c r="B6" s="5" t="s">
        <v>9</v>
      </c>
    </row>
    <row r="7" spans="2:14">
      <c r="B7" s="9" t="s">
        <v>55</v>
      </c>
      <c r="C7" s="10">
        <v>0</v>
      </c>
      <c r="D7" s="10">
        <v>-2.6457739999999998</v>
      </c>
      <c r="E7" s="10">
        <v>-4.688307</v>
      </c>
      <c r="F7" s="10">
        <v>-5.461284</v>
      </c>
      <c r="G7" s="10">
        <v>-5.6896699999999996</v>
      </c>
      <c r="H7" s="10">
        <v>-5.4689709999999998</v>
      </c>
      <c r="I7" s="10">
        <v>-5.0218069999999999</v>
      </c>
      <c r="J7" s="10">
        <v>-4.448664</v>
      </c>
      <c r="K7" s="10">
        <v>-3.8365309999999999</v>
      </c>
      <c r="L7" s="10">
        <v>-3.2346979999999999</v>
      </c>
      <c r="M7" s="10">
        <v>-2.675157</v>
      </c>
      <c r="N7" s="10">
        <v>-2.1742430000000001</v>
      </c>
    </row>
    <row r="8" spans="2:14">
      <c r="B8" s="11" t="s">
        <v>54</v>
      </c>
      <c r="C8" s="12">
        <v>0</v>
      </c>
      <c r="D8" s="12">
        <v>-3.8980739999999998</v>
      </c>
      <c r="E8" s="12">
        <v>-7.366994</v>
      </c>
      <c r="F8" s="13">
        <v>-9.0370249999999999</v>
      </c>
      <c r="G8" s="13">
        <v>-9.9106489999999994</v>
      </c>
      <c r="H8" s="13">
        <v>-9.9766399999999997</v>
      </c>
      <c r="I8" s="13">
        <v>-9.5643890000000003</v>
      </c>
      <c r="J8" s="13">
        <v>-8.8192789999999999</v>
      </c>
      <c r="K8" s="13">
        <v>-7.8994030000000004</v>
      </c>
      <c r="L8" s="12">
        <v>-6.9082239999999997</v>
      </c>
      <c r="M8" s="12">
        <v>-5.924957</v>
      </c>
      <c r="N8" s="12">
        <v>-5.0004569999999999</v>
      </c>
    </row>
    <row r="9" spans="2:14">
      <c r="B9" s="11" t="s">
        <v>53</v>
      </c>
      <c r="C9" s="12">
        <v>0</v>
      </c>
      <c r="D9" s="12">
        <v>-1.393475</v>
      </c>
      <c r="E9" s="12">
        <v>-2.0096210000000001</v>
      </c>
      <c r="F9" s="13">
        <v>-1.8855420000000001</v>
      </c>
      <c r="G9" s="13">
        <v>-1.4686920000000001</v>
      </c>
      <c r="H9" s="13">
        <v>-0.96130170000000004</v>
      </c>
      <c r="I9" s="13">
        <v>-0.47922409999999999</v>
      </c>
      <c r="J9" s="13">
        <v>-7.8048800000000002E-2</v>
      </c>
      <c r="K9" s="13">
        <v>0.2263424</v>
      </c>
      <c r="L9" s="12">
        <v>0.43882860000000001</v>
      </c>
      <c r="M9" s="12">
        <v>0.57464269999999995</v>
      </c>
      <c r="N9" s="12">
        <v>0.6519722</v>
      </c>
    </row>
    <row r="10" spans="2:14">
      <c r="B10" s="7"/>
      <c r="C10" s="8"/>
      <c r="D10" s="8"/>
      <c r="E10" s="8"/>
      <c r="F10" s="8"/>
      <c r="G10" s="8"/>
      <c r="H10" s="8"/>
      <c r="I10" s="8"/>
      <c r="J10" s="8"/>
      <c r="K10" s="8"/>
      <c r="L10" s="8"/>
      <c r="M10" s="8"/>
    </row>
    <row r="11" spans="2:14">
      <c r="B11" s="79" t="s">
        <v>11</v>
      </c>
      <c r="C11" s="8"/>
      <c r="D11" s="8"/>
      <c r="E11" s="8"/>
      <c r="F11" s="8"/>
      <c r="G11" s="8"/>
      <c r="H11" s="8"/>
      <c r="I11" s="8"/>
      <c r="J11" s="8"/>
      <c r="K11" s="8"/>
      <c r="L11" s="8"/>
      <c r="M11" s="8"/>
    </row>
    <row r="12" spans="2:14">
      <c r="B12" s="9" t="s">
        <v>55</v>
      </c>
      <c r="C12" s="10">
        <v>0</v>
      </c>
      <c r="D12" s="10">
        <v>-1.516246</v>
      </c>
      <c r="E12" s="10">
        <v>-3.5743990000000001</v>
      </c>
      <c r="F12" s="10">
        <v>-4.1906730000000003</v>
      </c>
      <c r="G12" s="10">
        <v>-4.4809279999999996</v>
      </c>
      <c r="H12" s="10">
        <v>-4.3391500000000001</v>
      </c>
      <c r="I12" s="10">
        <v>-4.017671</v>
      </c>
      <c r="J12" s="10">
        <v>-3.5768119999999999</v>
      </c>
      <c r="K12" s="10">
        <v>-3.0985580000000001</v>
      </c>
      <c r="L12" s="10">
        <v>-2.621807</v>
      </c>
      <c r="M12" s="10">
        <v>-2.1752859999999998</v>
      </c>
      <c r="N12" s="10">
        <v>-1.7730939999999999</v>
      </c>
    </row>
    <row r="13" spans="2:14">
      <c r="B13" s="11" t="s">
        <v>54</v>
      </c>
      <c r="C13" s="12">
        <v>0</v>
      </c>
      <c r="D13" s="12">
        <v>-2.9248530000000001</v>
      </c>
      <c r="E13" s="12">
        <v>-5.3915259999999998</v>
      </c>
      <c r="F13" s="12">
        <v>-6.159929</v>
      </c>
      <c r="G13" s="12">
        <v>-6.4409260000000002</v>
      </c>
      <c r="H13" s="12">
        <v>-6.2448709999999998</v>
      </c>
      <c r="I13" s="12">
        <v>-5.8516500000000002</v>
      </c>
      <c r="J13" s="12">
        <v>-5.3287719999999998</v>
      </c>
      <c r="K13" s="12">
        <v>-4.7546309999999998</v>
      </c>
      <c r="L13" s="12">
        <v>-4.1705259999999997</v>
      </c>
      <c r="M13" s="12">
        <v>-3.6094309999999998</v>
      </c>
      <c r="N13" s="12">
        <v>-3.0914359999999999</v>
      </c>
    </row>
    <row r="14" spans="2:14">
      <c r="B14" s="11" t="s">
        <v>53</v>
      </c>
      <c r="C14" s="12">
        <v>0</v>
      </c>
      <c r="D14" s="12">
        <v>-0.10763929999999999</v>
      </c>
      <c r="E14" s="12">
        <v>-1.7572730000000001</v>
      </c>
      <c r="F14" s="12">
        <v>-2.2214170000000002</v>
      </c>
      <c r="G14" s="12">
        <v>-2.520931</v>
      </c>
      <c r="H14" s="12">
        <v>-2.4334289999999998</v>
      </c>
      <c r="I14" s="12">
        <v>-2.1836920000000002</v>
      </c>
      <c r="J14" s="12">
        <v>-1.8248519999999999</v>
      </c>
      <c r="K14" s="12">
        <v>-1.442485</v>
      </c>
      <c r="L14" s="12">
        <v>-1.0730869999999999</v>
      </c>
      <c r="M14" s="12">
        <v>-0.74114080000000004</v>
      </c>
      <c r="N14" s="12">
        <v>-0.45475189999999999</v>
      </c>
    </row>
    <row r="15" spans="2:14">
      <c r="C15" s="8"/>
      <c r="D15" s="8"/>
      <c r="E15" s="8"/>
      <c r="F15" s="8"/>
      <c r="G15" s="8"/>
      <c r="H15" s="8"/>
      <c r="I15" s="8"/>
      <c r="J15" s="8"/>
      <c r="K15" s="8"/>
      <c r="L15" s="8"/>
      <c r="M15" s="8"/>
    </row>
    <row r="16" spans="2:14">
      <c r="B16" s="5" t="s">
        <v>24</v>
      </c>
      <c r="C16" s="8"/>
      <c r="D16" s="8"/>
      <c r="E16" s="8"/>
      <c r="F16" s="8"/>
      <c r="G16" s="8"/>
      <c r="H16" s="8"/>
      <c r="I16" s="8"/>
      <c r="J16" s="8"/>
      <c r="K16" s="8"/>
      <c r="L16" s="8"/>
      <c r="M16" s="8"/>
    </row>
    <row r="17" spans="2:14">
      <c r="B17" s="9" t="s">
        <v>55</v>
      </c>
      <c r="C17" s="10">
        <v>0</v>
      </c>
      <c r="D17" s="10">
        <v>-1.713595</v>
      </c>
      <c r="E17" s="10">
        <v>-2.6010740000000001</v>
      </c>
      <c r="F17" s="10">
        <v>-3.0167000000000002</v>
      </c>
      <c r="G17" s="10">
        <v>-3.0864419999999999</v>
      </c>
      <c r="H17" s="10">
        <v>-2.951006</v>
      </c>
      <c r="I17" s="10">
        <v>-2.6933820000000002</v>
      </c>
      <c r="J17" s="10">
        <v>-2.3773110000000002</v>
      </c>
      <c r="K17" s="10">
        <v>-2.0433690000000002</v>
      </c>
      <c r="L17" s="10">
        <v>-1.7182580000000001</v>
      </c>
      <c r="M17" s="10">
        <v>-1.4175979999999999</v>
      </c>
      <c r="N17" s="10">
        <v>-1.1496440000000001</v>
      </c>
    </row>
    <row r="18" spans="2:14">
      <c r="B18" s="11" t="s">
        <v>54</v>
      </c>
      <c r="C18" s="12">
        <v>0</v>
      </c>
      <c r="D18" s="12">
        <v>-2.9150839999999998</v>
      </c>
      <c r="E18" s="12">
        <v>-4.513458</v>
      </c>
      <c r="F18" s="12">
        <v>-5.3550000000000004</v>
      </c>
      <c r="G18" s="12">
        <v>-5.681171</v>
      </c>
      <c r="H18" s="12">
        <v>-5.6274490000000004</v>
      </c>
      <c r="I18" s="12">
        <v>-5.3367180000000003</v>
      </c>
      <c r="J18" s="12">
        <v>-4.8960809999999997</v>
      </c>
      <c r="K18" s="12">
        <v>-4.3785160000000003</v>
      </c>
      <c r="L18" s="12">
        <v>-3.834441</v>
      </c>
      <c r="M18" s="12">
        <v>-3.3003520000000002</v>
      </c>
      <c r="N18" s="12">
        <v>-2.7998340000000002</v>
      </c>
    </row>
    <row r="19" spans="2:14">
      <c r="B19" s="11" t="s">
        <v>53</v>
      </c>
      <c r="C19" s="12">
        <v>0</v>
      </c>
      <c r="D19" s="12">
        <v>-0.51210599999999995</v>
      </c>
      <c r="E19" s="12">
        <v>-0.68868989999999997</v>
      </c>
      <c r="F19" s="12">
        <v>-0.67840069999999997</v>
      </c>
      <c r="G19" s="12">
        <v>-0.49171239999999999</v>
      </c>
      <c r="H19" s="12">
        <v>-0.27456219999999998</v>
      </c>
      <c r="I19" s="12">
        <v>-5.0045199999999998E-2</v>
      </c>
      <c r="J19" s="12">
        <v>0.14145959999999999</v>
      </c>
      <c r="K19" s="12">
        <v>0.29177700000000001</v>
      </c>
      <c r="L19" s="12">
        <v>0.39792529999999998</v>
      </c>
      <c r="M19" s="12">
        <v>0.46515590000000001</v>
      </c>
      <c r="N19" s="12">
        <v>0.50054639999999995</v>
      </c>
    </row>
    <row r="20" spans="2:14">
      <c r="C20" s="8"/>
      <c r="D20" s="8"/>
      <c r="E20" s="8"/>
      <c r="F20" s="8"/>
      <c r="G20" s="8"/>
      <c r="H20" s="8"/>
      <c r="I20" s="8"/>
      <c r="J20" s="8"/>
      <c r="K20" s="8"/>
      <c r="L20" s="8"/>
      <c r="M20" s="8"/>
    </row>
    <row r="21" spans="2:14">
      <c r="B21" s="5" t="s">
        <v>51</v>
      </c>
      <c r="C21" s="8"/>
      <c r="D21" s="8"/>
      <c r="E21" s="8"/>
      <c r="F21" s="8"/>
      <c r="G21" s="8"/>
      <c r="H21" s="8"/>
      <c r="I21" s="8"/>
      <c r="J21" s="8"/>
      <c r="K21" s="8"/>
      <c r="L21" s="8"/>
      <c r="M21" s="8"/>
    </row>
    <row r="22" spans="2:14">
      <c r="B22" s="9" t="s">
        <v>55</v>
      </c>
      <c r="C22" s="10">
        <v>0</v>
      </c>
      <c r="D22" s="10">
        <v>-2.9813830000000001</v>
      </c>
      <c r="E22" s="10">
        <v>-5.5198419999999997</v>
      </c>
      <c r="F22" s="10">
        <v>-6.4371070000000001</v>
      </c>
      <c r="G22" s="10">
        <v>-6.7369880000000002</v>
      </c>
      <c r="H22" s="10">
        <v>-6.4842110000000002</v>
      </c>
      <c r="I22" s="10">
        <v>-5.9629240000000001</v>
      </c>
      <c r="J22" s="10">
        <v>-5.2870879999999998</v>
      </c>
      <c r="K22" s="10">
        <v>-4.5633010000000001</v>
      </c>
      <c r="L22" s="10">
        <v>-3.8499460000000001</v>
      </c>
      <c r="M22" s="10">
        <v>-3.185848</v>
      </c>
      <c r="N22" s="10">
        <v>-2.5906750000000001</v>
      </c>
    </row>
    <row r="23" spans="2:14">
      <c r="B23" s="11" t="s">
        <v>54</v>
      </c>
      <c r="C23" s="12">
        <v>0</v>
      </c>
      <c r="D23" s="12">
        <v>-4.5180639999999999</v>
      </c>
      <c r="E23" s="12">
        <v>-7.4396389999999997</v>
      </c>
      <c r="F23" s="12">
        <v>-8.7352419999999995</v>
      </c>
      <c r="G23" s="12">
        <v>-9.4250950000000007</v>
      </c>
      <c r="H23" s="12">
        <v>-9.4022590000000008</v>
      </c>
      <c r="I23" s="12">
        <v>-9.0147239999999993</v>
      </c>
      <c r="J23" s="12">
        <v>-8.3583940000000005</v>
      </c>
      <c r="K23" s="12">
        <v>-7.5597370000000002</v>
      </c>
      <c r="L23" s="12">
        <v>-6.6983560000000004</v>
      </c>
      <c r="M23" s="12">
        <v>-5.8385410000000002</v>
      </c>
      <c r="N23" s="12">
        <v>-5.0222850000000001</v>
      </c>
    </row>
    <row r="24" spans="2:14">
      <c r="B24" s="11" t="s">
        <v>53</v>
      </c>
      <c r="C24" s="12">
        <v>0</v>
      </c>
      <c r="D24" s="12">
        <v>-1.4447019999999999</v>
      </c>
      <c r="E24" s="12">
        <v>-3.600044</v>
      </c>
      <c r="F24" s="12">
        <v>-4.1389719999999999</v>
      </c>
      <c r="G24" s="12">
        <v>-4.0488799999999996</v>
      </c>
      <c r="H24" s="12">
        <v>-3.566163</v>
      </c>
      <c r="I24" s="12">
        <v>-2.911124</v>
      </c>
      <c r="J24" s="12">
        <v>-2.2157819999999999</v>
      </c>
      <c r="K24" s="12">
        <v>-1.566864</v>
      </c>
      <c r="L24" s="12">
        <v>-1.0015350000000001</v>
      </c>
      <c r="M24" s="12">
        <v>-0.53315380000000001</v>
      </c>
      <c r="N24" s="12">
        <v>-0.15906419999999999</v>
      </c>
    </row>
    <row r="25" spans="2:14">
      <c r="C25" s="8"/>
    </row>
  </sheetData>
  <phoneticPr fontId="3" type="noConversion"/>
  <pageMargins left="0.75" right="0.75" top="1" bottom="1"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14"/>
  <sheetViews>
    <sheetView zoomScaleNormal="100" workbookViewId="0">
      <selection activeCell="B4" sqref="B4:S4"/>
    </sheetView>
  </sheetViews>
  <sheetFormatPr baseColWidth="10" defaultColWidth="11.42578125" defaultRowHeight="11.25"/>
  <cols>
    <col min="1" max="1" width="2.5703125" style="68" customWidth="1"/>
    <col min="2" max="2" width="10.7109375" style="7" customWidth="1"/>
    <col min="3" max="3" width="36.28515625" style="164" customWidth="1"/>
    <col min="4" max="19" width="4.7109375" style="194" customWidth="1"/>
    <col min="20" max="253" width="11.42578125" style="68"/>
    <col min="254" max="254" width="2.5703125" style="68" customWidth="1"/>
    <col min="255" max="255" width="13.5703125" style="68" customWidth="1"/>
    <col min="256" max="256" width="2.42578125" style="68" customWidth="1"/>
    <col min="257" max="257" width="32.42578125" style="68" customWidth="1"/>
    <col min="258" max="259" width="0" style="68" hidden="1" customWidth="1"/>
    <col min="260" max="275" width="4.7109375" style="68" customWidth="1"/>
    <col min="276" max="509" width="11.42578125" style="68"/>
    <col min="510" max="510" width="2.5703125" style="68" customWidth="1"/>
    <col min="511" max="511" width="13.5703125" style="68" customWidth="1"/>
    <col min="512" max="512" width="2.42578125" style="68" customWidth="1"/>
    <col min="513" max="513" width="32.42578125" style="68" customWidth="1"/>
    <col min="514" max="515" width="0" style="68" hidden="1" customWidth="1"/>
    <col min="516" max="531" width="4.7109375" style="68" customWidth="1"/>
    <col min="532" max="765" width="11.42578125" style="68"/>
    <col min="766" max="766" width="2.5703125" style="68" customWidth="1"/>
    <col min="767" max="767" width="13.5703125" style="68" customWidth="1"/>
    <col min="768" max="768" width="2.42578125" style="68" customWidth="1"/>
    <col min="769" max="769" width="32.42578125" style="68" customWidth="1"/>
    <col min="770" max="771" width="0" style="68" hidden="1" customWidth="1"/>
    <col min="772" max="787" width="4.7109375" style="68" customWidth="1"/>
    <col min="788" max="1021" width="11.42578125" style="68"/>
    <col min="1022" max="1022" width="2.5703125" style="68" customWidth="1"/>
    <col min="1023" max="1023" width="13.5703125" style="68" customWidth="1"/>
    <col min="1024" max="1024" width="2.42578125" style="68" customWidth="1"/>
    <col min="1025" max="1025" width="32.42578125" style="68" customWidth="1"/>
    <col min="1026" max="1027" width="0" style="68" hidden="1" customWidth="1"/>
    <col min="1028" max="1043" width="4.7109375" style="68" customWidth="1"/>
    <col min="1044" max="1277" width="11.42578125" style="68"/>
    <col min="1278" max="1278" width="2.5703125" style="68" customWidth="1"/>
    <col min="1279" max="1279" width="13.5703125" style="68" customWidth="1"/>
    <col min="1280" max="1280" width="2.42578125" style="68" customWidth="1"/>
    <col min="1281" max="1281" width="32.42578125" style="68" customWidth="1"/>
    <col min="1282" max="1283" width="0" style="68" hidden="1" customWidth="1"/>
    <col min="1284" max="1299" width="4.7109375" style="68" customWidth="1"/>
    <col min="1300" max="1533" width="11.42578125" style="68"/>
    <col min="1534" max="1534" width="2.5703125" style="68" customWidth="1"/>
    <col min="1535" max="1535" width="13.5703125" style="68" customWidth="1"/>
    <col min="1536" max="1536" width="2.42578125" style="68" customWidth="1"/>
    <col min="1537" max="1537" width="32.42578125" style="68" customWidth="1"/>
    <col min="1538" max="1539" width="0" style="68" hidden="1" customWidth="1"/>
    <col min="1540" max="1555" width="4.7109375" style="68" customWidth="1"/>
    <col min="1556" max="1789" width="11.42578125" style="68"/>
    <col min="1790" max="1790" width="2.5703125" style="68" customWidth="1"/>
    <col min="1791" max="1791" width="13.5703125" style="68" customWidth="1"/>
    <col min="1792" max="1792" width="2.42578125" style="68" customWidth="1"/>
    <col min="1793" max="1793" width="32.42578125" style="68" customWidth="1"/>
    <col min="1794" max="1795" width="0" style="68" hidden="1" customWidth="1"/>
    <col min="1796" max="1811" width="4.7109375" style="68" customWidth="1"/>
    <col min="1812" max="2045" width="11.42578125" style="68"/>
    <col min="2046" max="2046" width="2.5703125" style="68" customWidth="1"/>
    <col min="2047" max="2047" width="13.5703125" style="68" customWidth="1"/>
    <col min="2048" max="2048" width="2.42578125" style="68" customWidth="1"/>
    <col min="2049" max="2049" width="32.42578125" style="68" customWidth="1"/>
    <col min="2050" max="2051" width="0" style="68" hidden="1" customWidth="1"/>
    <col min="2052" max="2067" width="4.7109375" style="68" customWidth="1"/>
    <col min="2068" max="2301" width="11.42578125" style="68"/>
    <col min="2302" max="2302" width="2.5703125" style="68" customWidth="1"/>
    <col min="2303" max="2303" width="13.5703125" style="68" customWidth="1"/>
    <col min="2304" max="2304" width="2.42578125" style="68" customWidth="1"/>
    <col min="2305" max="2305" width="32.42578125" style="68" customWidth="1"/>
    <col min="2306" max="2307" width="0" style="68" hidden="1" customWidth="1"/>
    <col min="2308" max="2323" width="4.7109375" style="68" customWidth="1"/>
    <col min="2324" max="2557" width="11.42578125" style="68"/>
    <col min="2558" max="2558" width="2.5703125" style="68" customWidth="1"/>
    <col min="2559" max="2559" width="13.5703125" style="68" customWidth="1"/>
    <col min="2560" max="2560" width="2.42578125" style="68" customWidth="1"/>
    <col min="2561" max="2561" width="32.42578125" style="68" customWidth="1"/>
    <col min="2562" max="2563" width="0" style="68" hidden="1" customWidth="1"/>
    <col min="2564" max="2579" width="4.7109375" style="68" customWidth="1"/>
    <col min="2580" max="2813" width="11.42578125" style="68"/>
    <col min="2814" max="2814" width="2.5703125" style="68" customWidth="1"/>
    <col min="2815" max="2815" width="13.5703125" style="68" customWidth="1"/>
    <col min="2816" max="2816" width="2.42578125" style="68" customWidth="1"/>
    <col min="2817" max="2817" width="32.42578125" style="68" customWidth="1"/>
    <col min="2818" max="2819" width="0" style="68" hidden="1" customWidth="1"/>
    <col min="2820" max="2835" width="4.7109375" style="68" customWidth="1"/>
    <col min="2836" max="3069" width="11.42578125" style="68"/>
    <col min="3070" max="3070" width="2.5703125" style="68" customWidth="1"/>
    <col min="3071" max="3071" width="13.5703125" style="68" customWidth="1"/>
    <col min="3072" max="3072" width="2.42578125" style="68" customWidth="1"/>
    <col min="3073" max="3073" width="32.42578125" style="68" customWidth="1"/>
    <col min="3074" max="3075" width="0" style="68" hidden="1" customWidth="1"/>
    <col min="3076" max="3091" width="4.7109375" style="68" customWidth="1"/>
    <col min="3092" max="3325" width="11.42578125" style="68"/>
    <col min="3326" max="3326" width="2.5703125" style="68" customWidth="1"/>
    <col min="3327" max="3327" width="13.5703125" style="68" customWidth="1"/>
    <col min="3328" max="3328" width="2.42578125" style="68" customWidth="1"/>
    <col min="3329" max="3329" width="32.42578125" style="68" customWidth="1"/>
    <col min="3330" max="3331" width="0" style="68" hidden="1" customWidth="1"/>
    <col min="3332" max="3347" width="4.7109375" style="68" customWidth="1"/>
    <col min="3348" max="3581" width="11.42578125" style="68"/>
    <col min="3582" max="3582" width="2.5703125" style="68" customWidth="1"/>
    <col min="3583" max="3583" width="13.5703125" style="68" customWidth="1"/>
    <col min="3584" max="3584" width="2.42578125" style="68" customWidth="1"/>
    <col min="3585" max="3585" width="32.42578125" style="68" customWidth="1"/>
    <col min="3586" max="3587" width="0" style="68" hidden="1" customWidth="1"/>
    <col min="3588" max="3603" width="4.7109375" style="68" customWidth="1"/>
    <col min="3604" max="3837" width="11.42578125" style="68"/>
    <col min="3838" max="3838" width="2.5703125" style="68" customWidth="1"/>
    <col min="3839" max="3839" width="13.5703125" style="68" customWidth="1"/>
    <col min="3840" max="3840" width="2.42578125" style="68" customWidth="1"/>
    <col min="3841" max="3841" width="32.42578125" style="68" customWidth="1"/>
    <col min="3842" max="3843" width="0" style="68" hidden="1" customWidth="1"/>
    <col min="3844" max="3859" width="4.7109375" style="68" customWidth="1"/>
    <col min="3860" max="4093" width="11.42578125" style="68"/>
    <col min="4094" max="4094" width="2.5703125" style="68" customWidth="1"/>
    <col min="4095" max="4095" width="13.5703125" style="68" customWidth="1"/>
    <col min="4096" max="4096" width="2.42578125" style="68" customWidth="1"/>
    <col min="4097" max="4097" width="32.42578125" style="68" customWidth="1"/>
    <col min="4098" max="4099" width="0" style="68" hidden="1" customWidth="1"/>
    <col min="4100" max="4115" width="4.7109375" style="68" customWidth="1"/>
    <col min="4116" max="4349" width="11.42578125" style="68"/>
    <col min="4350" max="4350" width="2.5703125" style="68" customWidth="1"/>
    <col min="4351" max="4351" width="13.5703125" style="68" customWidth="1"/>
    <col min="4352" max="4352" width="2.42578125" style="68" customWidth="1"/>
    <col min="4353" max="4353" width="32.42578125" style="68" customWidth="1"/>
    <col min="4354" max="4355" width="0" style="68" hidden="1" customWidth="1"/>
    <col min="4356" max="4371" width="4.7109375" style="68" customWidth="1"/>
    <col min="4372" max="4605" width="11.42578125" style="68"/>
    <col min="4606" max="4606" width="2.5703125" style="68" customWidth="1"/>
    <col min="4607" max="4607" width="13.5703125" style="68" customWidth="1"/>
    <col min="4608" max="4608" width="2.42578125" style="68" customWidth="1"/>
    <col min="4609" max="4609" width="32.42578125" style="68" customWidth="1"/>
    <col min="4610" max="4611" width="0" style="68" hidden="1" customWidth="1"/>
    <col min="4612" max="4627" width="4.7109375" style="68" customWidth="1"/>
    <col min="4628" max="4861" width="11.42578125" style="68"/>
    <col min="4862" max="4862" width="2.5703125" style="68" customWidth="1"/>
    <col min="4863" max="4863" width="13.5703125" style="68" customWidth="1"/>
    <col min="4864" max="4864" width="2.42578125" style="68" customWidth="1"/>
    <col min="4865" max="4865" width="32.42578125" style="68" customWidth="1"/>
    <col min="4866" max="4867" width="0" style="68" hidden="1" customWidth="1"/>
    <col min="4868" max="4883" width="4.7109375" style="68" customWidth="1"/>
    <col min="4884" max="5117" width="11.42578125" style="68"/>
    <col min="5118" max="5118" width="2.5703125" style="68" customWidth="1"/>
    <col min="5119" max="5119" width="13.5703125" style="68" customWidth="1"/>
    <col min="5120" max="5120" width="2.42578125" style="68" customWidth="1"/>
    <col min="5121" max="5121" width="32.42578125" style="68" customWidth="1"/>
    <col min="5122" max="5123" width="0" style="68" hidden="1" customWidth="1"/>
    <col min="5124" max="5139" width="4.7109375" style="68" customWidth="1"/>
    <col min="5140" max="5373" width="11.42578125" style="68"/>
    <col min="5374" max="5374" width="2.5703125" style="68" customWidth="1"/>
    <col min="5375" max="5375" width="13.5703125" style="68" customWidth="1"/>
    <col min="5376" max="5376" width="2.42578125" style="68" customWidth="1"/>
    <col min="5377" max="5377" width="32.42578125" style="68" customWidth="1"/>
    <col min="5378" max="5379" width="0" style="68" hidden="1" customWidth="1"/>
    <col min="5380" max="5395" width="4.7109375" style="68" customWidth="1"/>
    <col min="5396" max="5629" width="11.42578125" style="68"/>
    <col min="5630" max="5630" width="2.5703125" style="68" customWidth="1"/>
    <col min="5631" max="5631" width="13.5703125" style="68" customWidth="1"/>
    <col min="5632" max="5632" width="2.42578125" style="68" customWidth="1"/>
    <col min="5633" max="5633" width="32.42578125" style="68" customWidth="1"/>
    <col min="5634" max="5635" width="0" style="68" hidden="1" customWidth="1"/>
    <col min="5636" max="5651" width="4.7109375" style="68" customWidth="1"/>
    <col min="5652" max="5885" width="11.42578125" style="68"/>
    <col min="5886" max="5886" width="2.5703125" style="68" customWidth="1"/>
    <col min="5887" max="5887" width="13.5703125" style="68" customWidth="1"/>
    <col min="5888" max="5888" width="2.42578125" style="68" customWidth="1"/>
    <col min="5889" max="5889" width="32.42578125" style="68" customWidth="1"/>
    <col min="5890" max="5891" width="0" style="68" hidden="1" customWidth="1"/>
    <col min="5892" max="5907" width="4.7109375" style="68" customWidth="1"/>
    <col min="5908" max="6141" width="11.42578125" style="68"/>
    <col min="6142" max="6142" width="2.5703125" style="68" customWidth="1"/>
    <col min="6143" max="6143" width="13.5703125" style="68" customWidth="1"/>
    <col min="6144" max="6144" width="2.42578125" style="68" customWidth="1"/>
    <col min="6145" max="6145" width="32.42578125" style="68" customWidth="1"/>
    <col min="6146" max="6147" width="0" style="68" hidden="1" customWidth="1"/>
    <col min="6148" max="6163" width="4.7109375" style="68" customWidth="1"/>
    <col min="6164" max="6397" width="11.42578125" style="68"/>
    <col min="6398" max="6398" width="2.5703125" style="68" customWidth="1"/>
    <col min="6399" max="6399" width="13.5703125" style="68" customWidth="1"/>
    <col min="6400" max="6400" width="2.42578125" style="68" customWidth="1"/>
    <col min="6401" max="6401" width="32.42578125" style="68" customWidth="1"/>
    <col min="6402" max="6403" width="0" style="68" hidden="1" customWidth="1"/>
    <col min="6404" max="6419" width="4.7109375" style="68" customWidth="1"/>
    <col min="6420" max="6653" width="11.42578125" style="68"/>
    <col min="6654" max="6654" width="2.5703125" style="68" customWidth="1"/>
    <col min="6655" max="6655" width="13.5703125" style="68" customWidth="1"/>
    <col min="6656" max="6656" width="2.42578125" style="68" customWidth="1"/>
    <col min="6657" max="6657" width="32.42578125" style="68" customWidth="1"/>
    <col min="6658" max="6659" width="0" style="68" hidden="1" customWidth="1"/>
    <col min="6660" max="6675" width="4.7109375" style="68" customWidth="1"/>
    <col min="6676" max="6909" width="11.42578125" style="68"/>
    <col min="6910" max="6910" width="2.5703125" style="68" customWidth="1"/>
    <col min="6911" max="6911" width="13.5703125" style="68" customWidth="1"/>
    <col min="6912" max="6912" width="2.42578125" style="68" customWidth="1"/>
    <col min="6913" max="6913" width="32.42578125" style="68" customWidth="1"/>
    <col min="6914" max="6915" width="0" style="68" hidden="1" customWidth="1"/>
    <col min="6916" max="6931" width="4.7109375" style="68" customWidth="1"/>
    <col min="6932" max="7165" width="11.42578125" style="68"/>
    <col min="7166" max="7166" width="2.5703125" style="68" customWidth="1"/>
    <col min="7167" max="7167" width="13.5703125" style="68" customWidth="1"/>
    <col min="7168" max="7168" width="2.42578125" style="68" customWidth="1"/>
    <col min="7169" max="7169" width="32.42578125" style="68" customWidth="1"/>
    <col min="7170" max="7171" width="0" style="68" hidden="1" customWidth="1"/>
    <col min="7172" max="7187" width="4.7109375" style="68" customWidth="1"/>
    <col min="7188" max="7421" width="11.42578125" style="68"/>
    <col min="7422" max="7422" width="2.5703125" style="68" customWidth="1"/>
    <col min="7423" max="7423" width="13.5703125" style="68" customWidth="1"/>
    <col min="7424" max="7424" width="2.42578125" style="68" customWidth="1"/>
    <col min="7425" max="7425" width="32.42578125" style="68" customWidth="1"/>
    <col min="7426" max="7427" width="0" style="68" hidden="1" customWidth="1"/>
    <col min="7428" max="7443" width="4.7109375" style="68" customWidth="1"/>
    <col min="7444" max="7677" width="11.42578125" style="68"/>
    <col min="7678" max="7678" width="2.5703125" style="68" customWidth="1"/>
    <col min="7679" max="7679" width="13.5703125" style="68" customWidth="1"/>
    <col min="7680" max="7680" width="2.42578125" style="68" customWidth="1"/>
    <col min="7681" max="7681" width="32.42578125" style="68" customWidth="1"/>
    <col min="7682" max="7683" width="0" style="68" hidden="1" customWidth="1"/>
    <col min="7684" max="7699" width="4.7109375" style="68" customWidth="1"/>
    <col min="7700" max="7933" width="11.42578125" style="68"/>
    <col min="7934" max="7934" width="2.5703125" style="68" customWidth="1"/>
    <col min="7935" max="7935" width="13.5703125" style="68" customWidth="1"/>
    <col min="7936" max="7936" width="2.42578125" style="68" customWidth="1"/>
    <col min="7937" max="7937" width="32.42578125" style="68" customWidth="1"/>
    <col min="7938" max="7939" width="0" style="68" hidden="1" customWidth="1"/>
    <col min="7940" max="7955" width="4.7109375" style="68" customWidth="1"/>
    <col min="7956" max="8189" width="11.42578125" style="68"/>
    <col min="8190" max="8190" width="2.5703125" style="68" customWidth="1"/>
    <col min="8191" max="8191" width="13.5703125" style="68" customWidth="1"/>
    <col min="8192" max="8192" width="2.42578125" style="68" customWidth="1"/>
    <col min="8193" max="8193" width="32.42578125" style="68" customWidth="1"/>
    <col min="8194" max="8195" width="0" style="68" hidden="1" customWidth="1"/>
    <col min="8196" max="8211" width="4.7109375" style="68" customWidth="1"/>
    <col min="8212" max="8445" width="11.42578125" style="68"/>
    <col min="8446" max="8446" width="2.5703125" style="68" customWidth="1"/>
    <col min="8447" max="8447" width="13.5703125" style="68" customWidth="1"/>
    <col min="8448" max="8448" width="2.42578125" style="68" customWidth="1"/>
    <col min="8449" max="8449" width="32.42578125" style="68" customWidth="1"/>
    <col min="8450" max="8451" width="0" style="68" hidden="1" customWidth="1"/>
    <col min="8452" max="8467" width="4.7109375" style="68" customWidth="1"/>
    <col min="8468" max="8701" width="11.42578125" style="68"/>
    <col min="8702" max="8702" width="2.5703125" style="68" customWidth="1"/>
    <col min="8703" max="8703" width="13.5703125" style="68" customWidth="1"/>
    <col min="8704" max="8704" width="2.42578125" style="68" customWidth="1"/>
    <col min="8705" max="8705" width="32.42578125" style="68" customWidth="1"/>
    <col min="8706" max="8707" width="0" style="68" hidden="1" customWidth="1"/>
    <col min="8708" max="8723" width="4.7109375" style="68" customWidth="1"/>
    <col min="8724" max="8957" width="11.42578125" style="68"/>
    <col min="8958" max="8958" width="2.5703125" style="68" customWidth="1"/>
    <col min="8959" max="8959" width="13.5703125" style="68" customWidth="1"/>
    <col min="8960" max="8960" width="2.42578125" style="68" customWidth="1"/>
    <col min="8961" max="8961" width="32.42578125" style="68" customWidth="1"/>
    <col min="8962" max="8963" width="0" style="68" hidden="1" customWidth="1"/>
    <col min="8964" max="8979" width="4.7109375" style="68" customWidth="1"/>
    <col min="8980" max="9213" width="11.42578125" style="68"/>
    <col min="9214" max="9214" width="2.5703125" style="68" customWidth="1"/>
    <col min="9215" max="9215" width="13.5703125" style="68" customWidth="1"/>
    <col min="9216" max="9216" width="2.42578125" style="68" customWidth="1"/>
    <col min="9217" max="9217" width="32.42578125" style="68" customWidth="1"/>
    <col min="9218" max="9219" width="0" style="68" hidden="1" customWidth="1"/>
    <col min="9220" max="9235" width="4.7109375" style="68" customWidth="1"/>
    <col min="9236" max="9469" width="11.42578125" style="68"/>
    <col min="9470" max="9470" width="2.5703125" style="68" customWidth="1"/>
    <col min="9471" max="9471" width="13.5703125" style="68" customWidth="1"/>
    <col min="9472" max="9472" width="2.42578125" style="68" customWidth="1"/>
    <col min="9473" max="9473" width="32.42578125" style="68" customWidth="1"/>
    <col min="9474" max="9475" width="0" style="68" hidden="1" customWidth="1"/>
    <col min="9476" max="9491" width="4.7109375" style="68" customWidth="1"/>
    <col min="9492" max="9725" width="11.42578125" style="68"/>
    <col min="9726" max="9726" width="2.5703125" style="68" customWidth="1"/>
    <col min="9727" max="9727" width="13.5703125" style="68" customWidth="1"/>
    <col min="9728" max="9728" width="2.42578125" style="68" customWidth="1"/>
    <col min="9729" max="9729" width="32.42578125" style="68" customWidth="1"/>
    <col min="9730" max="9731" width="0" style="68" hidden="1" customWidth="1"/>
    <col min="9732" max="9747" width="4.7109375" style="68" customWidth="1"/>
    <col min="9748" max="9981" width="11.42578125" style="68"/>
    <col min="9982" max="9982" width="2.5703125" style="68" customWidth="1"/>
    <col min="9983" max="9983" width="13.5703125" style="68" customWidth="1"/>
    <col min="9984" max="9984" width="2.42578125" style="68" customWidth="1"/>
    <col min="9985" max="9985" width="32.42578125" style="68" customWidth="1"/>
    <col min="9986" max="9987" width="0" style="68" hidden="1" customWidth="1"/>
    <col min="9988" max="10003" width="4.7109375" style="68" customWidth="1"/>
    <col min="10004" max="10237" width="11.42578125" style="68"/>
    <col min="10238" max="10238" width="2.5703125" style="68" customWidth="1"/>
    <col min="10239" max="10239" width="13.5703125" style="68" customWidth="1"/>
    <col min="10240" max="10240" width="2.42578125" style="68" customWidth="1"/>
    <col min="10241" max="10241" width="32.42578125" style="68" customWidth="1"/>
    <col min="10242" max="10243" width="0" style="68" hidden="1" customWidth="1"/>
    <col min="10244" max="10259" width="4.7109375" style="68" customWidth="1"/>
    <col min="10260" max="10493" width="11.42578125" style="68"/>
    <col min="10494" max="10494" width="2.5703125" style="68" customWidth="1"/>
    <col min="10495" max="10495" width="13.5703125" style="68" customWidth="1"/>
    <col min="10496" max="10496" width="2.42578125" style="68" customWidth="1"/>
    <col min="10497" max="10497" width="32.42578125" style="68" customWidth="1"/>
    <col min="10498" max="10499" width="0" style="68" hidden="1" customWidth="1"/>
    <col min="10500" max="10515" width="4.7109375" style="68" customWidth="1"/>
    <col min="10516" max="10749" width="11.42578125" style="68"/>
    <col min="10750" max="10750" width="2.5703125" style="68" customWidth="1"/>
    <col min="10751" max="10751" width="13.5703125" style="68" customWidth="1"/>
    <col min="10752" max="10752" width="2.42578125" style="68" customWidth="1"/>
    <col min="10753" max="10753" width="32.42578125" style="68" customWidth="1"/>
    <col min="10754" max="10755" width="0" style="68" hidden="1" customWidth="1"/>
    <col min="10756" max="10771" width="4.7109375" style="68" customWidth="1"/>
    <col min="10772" max="11005" width="11.42578125" style="68"/>
    <col min="11006" max="11006" width="2.5703125" style="68" customWidth="1"/>
    <col min="11007" max="11007" width="13.5703125" style="68" customWidth="1"/>
    <col min="11008" max="11008" width="2.42578125" style="68" customWidth="1"/>
    <col min="11009" max="11009" width="32.42578125" style="68" customWidth="1"/>
    <col min="11010" max="11011" width="0" style="68" hidden="1" customWidth="1"/>
    <col min="11012" max="11027" width="4.7109375" style="68" customWidth="1"/>
    <col min="11028" max="11261" width="11.42578125" style="68"/>
    <col min="11262" max="11262" width="2.5703125" style="68" customWidth="1"/>
    <col min="11263" max="11263" width="13.5703125" style="68" customWidth="1"/>
    <col min="11264" max="11264" width="2.42578125" style="68" customWidth="1"/>
    <col min="11265" max="11265" width="32.42578125" style="68" customWidth="1"/>
    <col min="11266" max="11267" width="0" style="68" hidden="1" customWidth="1"/>
    <col min="11268" max="11283" width="4.7109375" style="68" customWidth="1"/>
    <col min="11284" max="11517" width="11.42578125" style="68"/>
    <col min="11518" max="11518" width="2.5703125" style="68" customWidth="1"/>
    <col min="11519" max="11519" width="13.5703125" style="68" customWidth="1"/>
    <col min="11520" max="11520" width="2.42578125" style="68" customWidth="1"/>
    <col min="11521" max="11521" width="32.42578125" style="68" customWidth="1"/>
    <col min="11522" max="11523" width="0" style="68" hidden="1" customWidth="1"/>
    <col min="11524" max="11539" width="4.7109375" style="68" customWidth="1"/>
    <col min="11540" max="11773" width="11.42578125" style="68"/>
    <col min="11774" max="11774" width="2.5703125" style="68" customWidth="1"/>
    <col min="11775" max="11775" width="13.5703125" style="68" customWidth="1"/>
    <col min="11776" max="11776" width="2.42578125" style="68" customWidth="1"/>
    <col min="11777" max="11777" width="32.42578125" style="68" customWidth="1"/>
    <col min="11778" max="11779" width="0" style="68" hidden="1" customWidth="1"/>
    <col min="11780" max="11795" width="4.7109375" style="68" customWidth="1"/>
    <col min="11796" max="12029" width="11.42578125" style="68"/>
    <col min="12030" max="12030" width="2.5703125" style="68" customWidth="1"/>
    <col min="12031" max="12031" width="13.5703125" style="68" customWidth="1"/>
    <col min="12032" max="12032" width="2.42578125" style="68" customWidth="1"/>
    <col min="12033" max="12033" width="32.42578125" style="68" customWidth="1"/>
    <col min="12034" max="12035" width="0" style="68" hidden="1" customWidth="1"/>
    <col min="12036" max="12051" width="4.7109375" style="68" customWidth="1"/>
    <col min="12052" max="12285" width="11.42578125" style="68"/>
    <col min="12286" max="12286" width="2.5703125" style="68" customWidth="1"/>
    <col min="12287" max="12287" width="13.5703125" style="68" customWidth="1"/>
    <col min="12288" max="12288" width="2.42578125" style="68" customWidth="1"/>
    <col min="12289" max="12289" width="32.42578125" style="68" customWidth="1"/>
    <col min="12290" max="12291" width="0" style="68" hidden="1" customWidth="1"/>
    <col min="12292" max="12307" width="4.7109375" style="68" customWidth="1"/>
    <col min="12308" max="12541" width="11.42578125" style="68"/>
    <col min="12542" max="12542" width="2.5703125" style="68" customWidth="1"/>
    <col min="12543" max="12543" width="13.5703125" style="68" customWidth="1"/>
    <col min="12544" max="12544" width="2.42578125" style="68" customWidth="1"/>
    <col min="12545" max="12545" width="32.42578125" style="68" customWidth="1"/>
    <col min="12546" max="12547" width="0" style="68" hidden="1" customWidth="1"/>
    <col min="12548" max="12563" width="4.7109375" style="68" customWidth="1"/>
    <col min="12564" max="12797" width="11.42578125" style="68"/>
    <col min="12798" max="12798" width="2.5703125" style="68" customWidth="1"/>
    <col min="12799" max="12799" width="13.5703125" style="68" customWidth="1"/>
    <col min="12800" max="12800" width="2.42578125" style="68" customWidth="1"/>
    <col min="12801" max="12801" width="32.42578125" style="68" customWidth="1"/>
    <col min="12802" max="12803" width="0" style="68" hidden="1" customWidth="1"/>
    <col min="12804" max="12819" width="4.7109375" style="68" customWidth="1"/>
    <col min="12820" max="13053" width="11.42578125" style="68"/>
    <col min="13054" max="13054" width="2.5703125" style="68" customWidth="1"/>
    <col min="13055" max="13055" width="13.5703125" style="68" customWidth="1"/>
    <col min="13056" max="13056" width="2.42578125" style="68" customWidth="1"/>
    <col min="13057" max="13057" width="32.42578125" style="68" customWidth="1"/>
    <col min="13058" max="13059" width="0" style="68" hidden="1" customWidth="1"/>
    <col min="13060" max="13075" width="4.7109375" style="68" customWidth="1"/>
    <col min="13076" max="13309" width="11.42578125" style="68"/>
    <col min="13310" max="13310" width="2.5703125" style="68" customWidth="1"/>
    <col min="13311" max="13311" width="13.5703125" style="68" customWidth="1"/>
    <col min="13312" max="13312" width="2.42578125" style="68" customWidth="1"/>
    <col min="13313" max="13313" width="32.42578125" style="68" customWidth="1"/>
    <col min="13314" max="13315" width="0" style="68" hidden="1" customWidth="1"/>
    <col min="13316" max="13331" width="4.7109375" style="68" customWidth="1"/>
    <col min="13332" max="13565" width="11.42578125" style="68"/>
    <col min="13566" max="13566" width="2.5703125" style="68" customWidth="1"/>
    <col min="13567" max="13567" width="13.5703125" style="68" customWidth="1"/>
    <col min="13568" max="13568" width="2.42578125" style="68" customWidth="1"/>
    <col min="13569" max="13569" width="32.42578125" style="68" customWidth="1"/>
    <col min="13570" max="13571" width="0" style="68" hidden="1" customWidth="1"/>
    <col min="13572" max="13587" width="4.7109375" style="68" customWidth="1"/>
    <col min="13588" max="13821" width="11.42578125" style="68"/>
    <col min="13822" max="13822" width="2.5703125" style="68" customWidth="1"/>
    <col min="13823" max="13823" width="13.5703125" style="68" customWidth="1"/>
    <col min="13824" max="13824" width="2.42578125" style="68" customWidth="1"/>
    <col min="13825" max="13825" width="32.42578125" style="68" customWidth="1"/>
    <col min="13826" max="13827" width="0" style="68" hidden="1" customWidth="1"/>
    <col min="13828" max="13843" width="4.7109375" style="68" customWidth="1"/>
    <col min="13844" max="14077" width="11.42578125" style="68"/>
    <col min="14078" max="14078" width="2.5703125" style="68" customWidth="1"/>
    <col min="14079" max="14079" width="13.5703125" style="68" customWidth="1"/>
    <col min="14080" max="14080" width="2.42578125" style="68" customWidth="1"/>
    <col min="14081" max="14081" width="32.42578125" style="68" customWidth="1"/>
    <col min="14082" max="14083" width="0" style="68" hidden="1" customWidth="1"/>
    <col min="14084" max="14099" width="4.7109375" style="68" customWidth="1"/>
    <col min="14100" max="14333" width="11.42578125" style="68"/>
    <col min="14334" max="14334" width="2.5703125" style="68" customWidth="1"/>
    <col min="14335" max="14335" width="13.5703125" style="68" customWidth="1"/>
    <col min="14336" max="14336" width="2.42578125" style="68" customWidth="1"/>
    <col min="14337" max="14337" width="32.42578125" style="68" customWidth="1"/>
    <col min="14338" max="14339" width="0" style="68" hidden="1" customWidth="1"/>
    <col min="14340" max="14355" width="4.7109375" style="68" customWidth="1"/>
    <col min="14356" max="14589" width="11.42578125" style="68"/>
    <col min="14590" max="14590" width="2.5703125" style="68" customWidth="1"/>
    <col min="14591" max="14591" width="13.5703125" style="68" customWidth="1"/>
    <col min="14592" max="14592" width="2.42578125" style="68" customWidth="1"/>
    <col min="14593" max="14593" width="32.42578125" style="68" customWidth="1"/>
    <col min="14594" max="14595" width="0" style="68" hidden="1" customWidth="1"/>
    <col min="14596" max="14611" width="4.7109375" style="68" customWidth="1"/>
    <col min="14612" max="14845" width="11.42578125" style="68"/>
    <col min="14846" max="14846" width="2.5703125" style="68" customWidth="1"/>
    <col min="14847" max="14847" width="13.5703125" style="68" customWidth="1"/>
    <col min="14848" max="14848" width="2.42578125" style="68" customWidth="1"/>
    <col min="14849" max="14849" width="32.42578125" style="68" customWidth="1"/>
    <col min="14850" max="14851" width="0" style="68" hidden="1" customWidth="1"/>
    <col min="14852" max="14867" width="4.7109375" style="68" customWidth="1"/>
    <col min="14868" max="15101" width="11.42578125" style="68"/>
    <col min="15102" max="15102" width="2.5703125" style="68" customWidth="1"/>
    <col min="15103" max="15103" width="13.5703125" style="68" customWidth="1"/>
    <col min="15104" max="15104" width="2.42578125" style="68" customWidth="1"/>
    <col min="15105" max="15105" width="32.42578125" style="68" customWidth="1"/>
    <col min="15106" max="15107" width="0" style="68" hidden="1" customWidth="1"/>
    <col min="15108" max="15123" width="4.7109375" style="68" customWidth="1"/>
    <col min="15124" max="15357" width="11.42578125" style="68"/>
    <col min="15358" max="15358" width="2.5703125" style="68" customWidth="1"/>
    <col min="15359" max="15359" width="13.5703125" style="68" customWidth="1"/>
    <col min="15360" max="15360" width="2.42578125" style="68" customWidth="1"/>
    <col min="15361" max="15361" width="32.42578125" style="68" customWidth="1"/>
    <col min="15362" max="15363" width="0" style="68" hidden="1" customWidth="1"/>
    <col min="15364" max="15379" width="4.7109375" style="68" customWidth="1"/>
    <col min="15380" max="15613" width="11.42578125" style="68"/>
    <col min="15614" max="15614" width="2.5703125" style="68" customWidth="1"/>
    <col min="15615" max="15615" width="13.5703125" style="68" customWidth="1"/>
    <col min="15616" max="15616" width="2.42578125" style="68" customWidth="1"/>
    <col min="15617" max="15617" width="32.42578125" style="68" customWidth="1"/>
    <col min="15618" max="15619" width="0" style="68" hidden="1" customWidth="1"/>
    <col min="15620" max="15635" width="4.7109375" style="68" customWidth="1"/>
    <col min="15636" max="15869" width="11.42578125" style="68"/>
    <col min="15870" max="15870" width="2.5703125" style="68" customWidth="1"/>
    <col min="15871" max="15871" width="13.5703125" style="68" customWidth="1"/>
    <col min="15872" max="15872" width="2.42578125" style="68" customWidth="1"/>
    <col min="15873" max="15873" width="32.42578125" style="68" customWidth="1"/>
    <col min="15874" max="15875" width="0" style="68" hidden="1" customWidth="1"/>
    <col min="15876" max="15891" width="4.7109375" style="68" customWidth="1"/>
    <col min="15892" max="16125" width="11.42578125" style="68"/>
    <col min="16126" max="16126" width="2.5703125" style="68" customWidth="1"/>
    <col min="16127" max="16127" width="13.5703125" style="68" customWidth="1"/>
    <col min="16128" max="16128" width="2.42578125" style="68" customWidth="1"/>
    <col min="16129" max="16129" width="32.42578125" style="68" customWidth="1"/>
    <col min="16130" max="16131" width="0" style="68" hidden="1" customWidth="1"/>
    <col min="16132" max="16147" width="4.7109375" style="68" customWidth="1"/>
    <col min="16148" max="16384" width="11.42578125" style="68"/>
  </cols>
  <sheetData>
    <row r="1" spans="2:19" s="7" customFormat="1">
      <c r="C1" s="164"/>
      <c r="D1" s="165"/>
      <c r="E1" s="165"/>
      <c r="F1" s="165"/>
      <c r="G1" s="165"/>
      <c r="H1" s="165"/>
      <c r="I1" s="165"/>
      <c r="J1" s="165"/>
      <c r="K1" s="165"/>
      <c r="L1" s="165"/>
      <c r="M1" s="165"/>
      <c r="N1" s="165"/>
      <c r="O1" s="165"/>
      <c r="P1" s="165"/>
      <c r="Q1" s="165"/>
      <c r="R1" s="165"/>
      <c r="S1" s="165"/>
    </row>
    <row r="2" spans="2:19" s="7" customFormat="1">
      <c r="C2" s="166"/>
      <c r="D2" s="165"/>
      <c r="E2" s="165"/>
      <c r="F2" s="165"/>
      <c r="G2" s="165"/>
      <c r="H2" s="165"/>
      <c r="I2" s="165"/>
      <c r="J2" s="165"/>
      <c r="K2" s="165"/>
      <c r="L2" s="165"/>
      <c r="M2" s="165"/>
      <c r="N2" s="165"/>
      <c r="O2" s="165"/>
      <c r="P2" s="165"/>
      <c r="Q2" s="165"/>
      <c r="R2" s="165"/>
      <c r="S2" s="165"/>
    </row>
    <row r="3" spans="2:19" s="7" customFormat="1">
      <c r="C3" s="164"/>
      <c r="D3" s="165"/>
      <c r="E3" s="165"/>
      <c r="F3" s="165"/>
      <c r="G3" s="165"/>
      <c r="H3" s="165"/>
      <c r="I3" s="165"/>
      <c r="J3" s="165"/>
      <c r="K3" s="165"/>
      <c r="L3" s="165"/>
      <c r="M3" s="165"/>
      <c r="N3" s="165"/>
      <c r="O3" s="165"/>
      <c r="P3" s="165"/>
      <c r="Q3" s="165"/>
      <c r="R3" s="165"/>
      <c r="S3" s="165"/>
    </row>
    <row r="4" spans="2:19" s="7" customFormat="1" ht="12.75" customHeight="1">
      <c r="B4" s="246" t="s">
        <v>518</v>
      </c>
      <c r="C4" s="246"/>
      <c r="D4" s="246"/>
      <c r="E4" s="246"/>
      <c r="F4" s="246"/>
      <c r="G4" s="246"/>
      <c r="H4" s="246"/>
      <c r="I4" s="246"/>
      <c r="J4" s="246"/>
      <c r="K4" s="246"/>
      <c r="L4" s="246"/>
      <c r="M4" s="246"/>
      <c r="N4" s="246"/>
      <c r="O4" s="246"/>
      <c r="P4" s="246"/>
      <c r="Q4" s="246"/>
      <c r="R4" s="246"/>
      <c r="S4" s="246"/>
    </row>
    <row r="5" spans="2:19" s="7" customFormat="1" ht="6.75" customHeight="1">
      <c r="B5" s="167"/>
      <c r="C5" s="167"/>
      <c r="D5" s="167"/>
      <c r="E5" s="167"/>
      <c r="F5" s="167"/>
      <c r="G5" s="167"/>
      <c r="H5" s="167"/>
      <c r="I5" s="167"/>
      <c r="J5" s="167"/>
      <c r="K5" s="167"/>
      <c r="L5" s="167"/>
      <c r="M5" s="167"/>
      <c r="N5" s="167"/>
      <c r="O5" s="167"/>
      <c r="P5" s="167"/>
      <c r="Q5" s="167"/>
      <c r="R5" s="167"/>
      <c r="S5" s="167"/>
    </row>
    <row r="6" spans="2:19" s="7" customFormat="1" ht="6.75" customHeight="1" thickBot="1">
      <c r="B6" s="101"/>
      <c r="C6" s="168"/>
      <c r="D6" s="61"/>
      <c r="E6" s="61"/>
      <c r="F6" s="61"/>
      <c r="G6" s="61"/>
      <c r="H6" s="61"/>
      <c r="I6" s="61"/>
      <c r="J6" s="61"/>
      <c r="K6" s="61"/>
      <c r="L6" s="61"/>
      <c r="M6" s="61"/>
      <c r="N6" s="61"/>
      <c r="O6" s="61"/>
      <c r="P6" s="61"/>
      <c r="Q6" s="61"/>
      <c r="R6" s="61"/>
      <c r="S6" s="61"/>
    </row>
    <row r="7" spans="2:19" s="7" customFormat="1" ht="21" customHeight="1" thickBot="1">
      <c r="B7" s="169" t="s">
        <v>434</v>
      </c>
      <c r="C7" s="170" t="s">
        <v>435</v>
      </c>
      <c r="D7" s="171" t="s">
        <v>436</v>
      </c>
      <c r="E7" s="171" t="s">
        <v>437</v>
      </c>
      <c r="F7" s="171" t="s">
        <v>438</v>
      </c>
      <c r="G7" s="171" t="s">
        <v>439</v>
      </c>
      <c r="H7" s="171" t="s">
        <v>440</v>
      </c>
      <c r="I7" s="171" t="s">
        <v>441</v>
      </c>
      <c r="J7" s="171" t="s">
        <v>442</v>
      </c>
      <c r="K7" s="171" t="s">
        <v>443</v>
      </c>
      <c r="L7" s="171" t="s">
        <v>444</v>
      </c>
      <c r="M7" s="171" t="s">
        <v>445</v>
      </c>
      <c r="N7" s="171" t="s">
        <v>446</v>
      </c>
      <c r="O7" s="171" t="s">
        <v>447</v>
      </c>
      <c r="P7" s="171" t="s">
        <v>448</v>
      </c>
      <c r="Q7" s="171" t="s">
        <v>449</v>
      </c>
      <c r="R7" s="171" t="s">
        <v>450</v>
      </c>
      <c r="S7" s="171" t="s">
        <v>451</v>
      </c>
    </row>
    <row r="8" spans="2:19" s="7" customFormat="1" ht="6" customHeight="1">
      <c r="B8" s="172"/>
      <c r="C8" s="173"/>
      <c r="D8" s="61"/>
      <c r="E8" s="61"/>
      <c r="F8" s="61"/>
      <c r="G8" s="61"/>
      <c r="H8" s="61"/>
      <c r="I8" s="61"/>
      <c r="J8" s="61"/>
      <c r="K8" s="61"/>
      <c r="L8" s="61"/>
      <c r="M8" s="61"/>
      <c r="N8" s="61"/>
      <c r="O8" s="61"/>
      <c r="P8" s="61"/>
      <c r="Q8" s="61"/>
      <c r="R8" s="61"/>
      <c r="S8" s="61"/>
    </row>
    <row r="9" spans="2:19" s="7" customFormat="1">
      <c r="B9" s="174" t="s">
        <v>452</v>
      </c>
      <c r="C9" s="168"/>
      <c r="D9" s="61"/>
      <c r="E9" s="61"/>
      <c r="F9" s="61"/>
      <c r="G9" s="61"/>
      <c r="H9" s="61"/>
      <c r="I9" s="61"/>
      <c r="J9" s="61"/>
      <c r="K9" s="61"/>
      <c r="L9" s="61"/>
      <c r="M9" s="61"/>
      <c r="N9" s="61"/>
      <c r="O9" s="61"/>
      <c r="P9" s="61"/>
      <c r="Q9" s="61"/>
      <c r="R9" s="61"/>
      <c r="S9" s="61"/>
    </row>
    <row r="10" spans="2:19" s="7" customFormat="1">
      <c r="B10" s="205" t="s">
        <v>9</v>
      </c>
      <c r="C10" s="206" t="s">
        <v>74</v>
      </c>
      <c r="D10" s="211" t="s">
        <v>453</v>
      </c>
      <c r="E10" s="211" t="s">
        <v>453</v>
      </c>
      <c r="F10" s="211" t="s">
        <v>453</v>
      </c>
      <c r="G10" s="212"/>
      <c r="H10" s="211" t="s">
        <v>453</v>
      </c>
      <c r="I10" s="212"/>
      <c r="J10" s="211" t="s">
        <v>453</v>
      </c>
      <c r="K10" s="211" t="s">
        <v>453</v>
      </c>
      <c r="L10" s="212"/>
      <c r="M10" s="211" t="s">
        <v>453</v>
      </c>
      <c r="N10" s="211" t="s">
        <v>453</v>
      </c>
      <c r="O10" s="211" t="s">
        <v>453</v>
      </c>
      <c r="P10" s="212"/>
      <c r="Q10" s="212"/>
      <c r="R10" s="212"/>
      <c r="S10" s="211" t="s">
        <v>453</v>
      </c>
    </row>
    <row r="11" spans="2:19" s="7" customFormat="1" ht="22.5">
      <c r="B11" s="205" t="s">
        <v>454</v>
      </c>
      <c r="C11" s="206" t="s">
        <v>455</v>
      </c>
      <c r="D11" s="213"/>
      <c r="E11" s="213"/>
      <c r="F11" s="213"/>
      <c r="G11" s="213"/>
      <c r="H11" s="213"/>
      <c r="I11" s="213"/>
      <c r="J11" s="213"/>
      <c r="K11" s="213"/>
      <c r="L11" s="213"/>
      <c r="M11" s="213"/>
      <c r="N11" s="213"/>
      <c r="O11" s="213"/>
      <c r="P11" s="213"/>
      <c r="Q11" s="213"/>
      <c r="R11" s="214" t="s">
        <v>453</v>
      </c>
      <c r="S11" s="213"/>
    </row>
    <row r="12" spans="2:19" s="7" customFormat="1">
      <c r="B12" s="205" t="s">
        <v>10</v>
      </c>
      <c r="C12" s="206" t="s">
        <v>456</v>
      </c>
      <c r="D12" s="212"/>
      <c r="E12" s="211" t="s">
        <v>453</v>
      </c>
      <c r="F12" s="212"/>
      <c r="G12" s="212"/>
      <c r="H12" s="212"/>
      <c r="I12" s="212"/>
      <c r="J12" s="212"/>
      <c r="K12" s="212"/>
      <c r="L12" s="211" t="s">
        <v>453</v>
      </c>
      <c r="M12" s="211" t="s">
        <v>453</v>
      </c>
      <c r="N12" s="212"/>
      <c r="O12" s="212"/>
      <c r="P12" s="212"/>
      <c r="Q12" s="212"/>
      <c r="R12" s="212"/>
      <c r="S12" s="212"/>
    </row>
    <row r="13" spans="2:19" s="7" customFormat="1" ht="22.5">
      <c r="B13" s="207" t="s">
        <v>75</v>
      </c>
      <c r="C13" s="208" t="s">
        <v>121</v>
      </c>
      <c r="D13" s="213"/>
      <c r="E13" s="213"/>
      <c r="F13" s="214" t="s">
        <v>453</v>
      </c>
      <c r="G13" s="213"/>
      <c r="H13" s="213"/>
      <c r="I13" s="213"/>
      <c r="J13" s="213"/>
      <c r="K13" s="213"/>
      <c r="L13" s="213"/>
      <c r="M13" s="213"/>
      <c r="N13" s="213"/>
      <c r="O13" s="213"/>
      <c r="P13" s="213"/>
      <c r="Q13" s="213"/>
      <c r="R13" s="213"/>
      <c r="S13" s="213"/>
    </row>
    <row r="14" spans="2:19" s="7" customFormat="1">
      <c r="B14" s="207" t="s">
        <v>11</v>
      </c>
      <c r="C14" s="208" t="s">
        <v>457</v>
      </c>
      <c r="D14" s="212"/>
      <c r="E14" s="212"/>
      <c r="F14" s="212"/>
      <c r="G14" s="212"/>
      <c r="H14" s="212"/>
      <c r="I14" s="212"/>
      <c r="J14" s="212"/>
      <c r="K14" s="212"/>
      <c r="L14" s="212"/>
      <c r="M14" s="212"/>
      <c r="N14" s="212"/>
      <c r="O14" s="211" t="s">
        <v>453</v>
      </c>
      <c r="P14" s="212"/>
      <c r="Q14" s="212"/>
      <c r="R14" s="212"/>
      <c r="S14" s="212"/>
    </row>
    <row r="15" spans="2:19" s="7" customFormat="1" ht="14.1" customHeight="1" thickBot="1">
      <c r="B15" s="209" t="s">
        <v>95</v>
      </c>
      <c r="C15" s="210" t="s">
        <v>458</v>
      </c>
      <c r="D15" s="215" t="s">
        <v>453</v>
      </c>
      <c r="E15" s="216"/>
      <c r="F15" s="216"/>
      <c r="G15" s="216"/>
      <c r="H15" s="216"/>
      <c r="I15" s="216"/>
      <c r="J15" s="216"/>
      <c r="K15" s="216"/>
      <c r="L15" s="216"/>
      <c r="M15" s="215" t="s">
        <v>453</v>
      </c>
      <c r="N15" s="216"/>
      <c r="O15" s="216"/>
      <c r="P15" s="216"/>
      <c r="Q15" s="216"/>
      <c r="R15" s="216"/>
      <c r="S15" s="216"/>
    </row>
    <row r="16" spans="2:19" s="7" customFormat="1" ht="6" customHeight="1">
      <c r="B16" s="184"/>
      <c r="C16" s="185"/>
      <c r="D16" s="217"/>
      <c r="E16" s="217"/>
      <c r="F16" s="217"/>
      <c r="G16" s="217"/>
      <c r="H16" s="217"/>
      <c r="I16" s="217"/>
      <c r="J16" s="217"/>
      <c r="K16" s="217"/>
      <c r="L16" s="217"/>
      <c r="M16" s="217"/>
      <c r="N16" s="217"/>
      <c r="O16" s="217"/>
      <c r="P16" s="217"/>
      <c r="Q16" s="217"/>
      <c r="R16" s="217"/>
      <c r="S16" s="217"/>
    </row>
    <row r="17" spans="2:19" s="7" customFormat="1">
      <c r="B17" s="175" t="s">
        <v>459</v>
      </c>
      <c r="C17" s="200"/>
      <c r="D17" s="217"/>
      <c r="E17" s="217"/>
      <c r="F17" s="217"/>
      <c r="G17" s="217"/>
      <c r="H17" s="217"/>
      <c r="I17" s="217"/>
      <c r="J17" s="217"/>
      <c r="K17" s="217"/>
      <c r="L17" s="217"/>
      <c r="M17" s="217"/>
      <c r="N17" s="217"/>
      <c r="O17" s="217"/>
      <c r="P17" s="217"/>
      <c r="Q17" s="217"/>
      <c r="R17" s="217"/>
      <c r="S17" s="217"/>
    </row>
    <row r="18" spans="2:19" s="7" customFormat="1" ht="14.1" customHeight="1">
      <c r="B18" s="207" t="s">
        <v>460</v>
      </c>
      <c r="C18" s="229" t="s">
        <v>461</v>
      </c>
      <c r="D18" s="212"/>
      <c r="E18" s="211" t="s">
        <v>453</v>
      </c>
      <c r="F18" s="211" t="s">
        <v>453</v>
      </c>
      <c r="G18" s="211" t="s">
        <v>453</v>
      </c>
      <c r="H18" s="211" t="s">
        <v>453</v>
      </c>
      <c r="I18" s="211" t="s">
        <v>453</v>
      </c>
      <c r="J18" s="211" t="s">
        <v>453</v>
      </c>
      <c r="K18" s="211" t="s">
        <v>453</v>
      </c>
      <c r="L18" s="211" t="s">
        <v>453</v>
      </c>
      <c r="M18" s="211" t="s">
        <v>453</v>
      </c>
      <c r="N18" s="211" t="s">
        <v>453</v>
      </c>
      <c r="O18" s="212"/>
      <c r="P18" s="211" t="s">
        <v>453</v>
      </c>
      <c r="Q18" s="211" t="s">
        <v>453</v>
      </c>
      <c r="R18" s="212"/>
      <c r="S18" s="212"/>
    </row>
    <row r="19" spans="2:19" s="7" customFormat="1" ht="14.1" customHeight="1">
      <c r="B19" s="205" t="s">
        <v>7</v>
      </c>
      <c r="C19" s="227" t="s">
        <v>462</v>
      </c>
      <c r="D19" s="219" t="s">
        <v>453</v>
      </c>
      <c r="E19" s="218"/>
      <c r="F19" s="219" t="s">
        <v>453</v>
      </c>
      <c r="G19" s="218"/>
      <c r="H19" s="218"/>
      <c r="I19" s="218"/>
      <c r="J19" s="218"/>
      <c r="K19" s="218"/>
      <c r="L19" s="219" t="s">
        <v>453</v>
      </c>
      <c r="M19" s="218"/>
      <c r="N19" s="218"/>
      <c r="O19" s="219" t="s">
        <v>453</v>
      </c>
      <c r="P19" s="218"/>
      <c r="Q19" s="218"/>
      <c r="R19" s="218"/>
      <c r="S19" s="218"/>
    </row>
    <row r="20" spans="2:19" s="7" customFormat="1" ht="14.1" customHeight="1">
      <c r="B20" s="228" t="s">
        <v>96</v>
      </c>
      <c r="C20" s="226" t="s">
        <v>463</v>
      </c>
      <c r="D20" s="213"/>
      <c r="E20" s="220" t="s">
        <v>453</v>
      </c>
      <c r="F20" s="220" t="s">
        <v>453</v>
      </c>
      <c r="G20" s="220" t="s">
        <v>453</v>
      </c>
      <c r="H20" s="220" t="s">
        <v>453</v>
      </c>
      <c r="I20" s="220" t="s">
        <v>453</v>
      </c>
      <c r="J20" s="220" t="s">
        <v>453</v>
      </c>
      <c r="K20" s="220" t="s">
        <v>453</v>
      </c>
      <c r="L20" s="220" t="s">
        <v>453</v>
      </c>
      <c r="M20" s="220" t="s">
        <v>453</v>
      </c>
      <c r="N20" s="220" t="s">
        <v>453</v>
      </c>
      <c r="O20" s="221"/>
      <c r="P20" s="220" t="s">
        <v>453</v>
      </c>
      <c r="Q20" s="213"/>
      <c r="R20" s="213"/>
      <c r="S20" s="213"/>
    </row>
    <row r="21" spans="2:19" s="7" customFormat="1" ht="14.1" customHeight="1">
      <c r="B21" s="205" t="s">
        <v>97</v>
      </c>
      <c r="C21" s="229" t="s">
        <v>464</v>
      </c>
      <c r="D21" s="211" t="s">
        <v>453</v>
      </c>
      <c r="E21" s="212"/>
      <c r="F21" s="211" t="s">
        <v>453</v>
      </c>
      <c r="G21" s="212"/>
      <c r="H21" s="212"/>
      <c r="I21" s="212"/>
      <c r="J21" s="212"/>
      <c r="K21" s="212"/>
      <c r="L21" s="212"/>
      <c r="M21" s="212"/>
      <c r="N21" s="212"/>
      <c r="O21" s="211" t="s">
        <v>453</v>
      </c>
      <c r="P21" s="212"/>
      <c r="Q21" s="212"/>
      <c r="R21" s="212"/>
      <c r="S21" s="212"/>
    </row>
    <row r="22" spans="2:19" s="7" customFormat="1" ht="14.1" customHeight="1">
      <c r="B22" s="201" t="s">
        <v>362</v>
      </c>
      <c r="C22" s="206" t="s">
        <v>465</v>
      </c>
      <c r="D22" s="213"/>
      <c r="E22" s="213"/>
      <c r="F22" s="220" t="s">
        <v>453</v>
      </c>
      <c r="G22" s="213"/>
      <c r="H22" s="213"/>
      <c r="I22" s="213"/>
      <c r="J22" s="213"/>
      <c r="K22" s="213"/>
      <c r="L22" s="213"/>
      <c r="M22" s="213"/>
      <c r="N22" s="213"/>
      <c r="O22" s="220" t="s">
        <v>453</v>
      </c>
      <c r="P22" s="213"/>
      <c r="Q22" s="213"/>
      <c r="R22" s="213"/>
      <c r="S22" s="213"/>
    </row>
    <row r="23" spans="2:19" s="7" customFormat="1" ht="14.1" customHeight="1" thickBot="1">
      <c r="B23" s="230" t="s">
        <v>8</v>
      </c>
      <c r="C23" s="231" t="s">
        <v>466</v>
      </c>
      <c r="D23" s="222" t="s">
        <v>453</v>
      </c>
      <c r="E23" s="223"/>
      <c r="F23" s="223"/>
      <c r="G23" s="223"/>
      <c r="H23" s="223"/>
      <c r="I23" s="223"/>
      <c r="J23" s="223"/>
      <c r="K23" s="223"/>
      <c r="L23" s="223"/>
      <c r="M23" s="223"/>
      <c r="N23" s="223"/>
      <c r="O23" s="223"/>
      <c r="P23" s="223"/>
      <c r="Q23" s="223"/>
      <c r="R23" s="223"/>
      <c r="S23" s="223"/>
    </row>
    <row r="24" spans="2:19" s="7" customFormat="1" ht="6" customHeight="1">
      <c r="B24" s="201"/>
      <c r="C24" s="202"/>
      <c r="D24" s="217"/>
      <c r="E24" s="217"/>
      <c r="F24" s="217"/>
      <c r="G24" s="217"/>
      <c r="H24" s="217"/>
      <c r="I24" s="217"/>
      <c r="J24" s="217"/>
      <c r="K24" s="217"/>
      <c r="L24" s="217"/>
      <c r="M24" s="217"/>
      <c r="N24" s="217"/>
      <c r="O24" s="217"/>
      <c r="P24" s="217"/>
      <c r="Q24" s="217"/>
      <c r="R24" s="217"/>
      <c r="S24" s="217"/>
    </row>
    <row r="25" spans="2:19" s="7" customFormat="1">
      <c r="B25" s="175" t="s">
        <v>467</v>
      </c>
      <c r="C25" s="200"/>
      <c r="D25" s="217"/>
      <c r="E25" s="217"/>
      <c r="F25" s="217"/>
      <c r="G25" s="217"/>
      <c r="H25" s="217"/>
      <c r="I25" s="217"/>
      <c r="J25" s="217"/>
      <c r="K25" s="217"/>
      <c r="L25" s="217"/>
      <c r="M25" s="217"/>
      <c r="N25" s="217"/>
      <c r="O25" s="217"/>
      <c r="P25" s="217"/>
      <c r="Q25" s="217"/>
      <c r="R25" s="217"/>
      <c r="S25" s="217"/>
    </row>
    <row r="26" spans="2:19" s="7" customFormat="1" ht="14.1" customHeight="1">
      <c r="B26" s="264" t="s">
        <v>77</v>
      </c>
      <c r="C26" s="265" t="s">
        <v>468</v>
      </c>
      <c r="D26" s="212"/>
      <c r="E26" s="212"/>
      <c r="F26" s="211" t="s">
        <v>453</v>
      </c>
      <c r="G26" s="212"/>
      <c r="H26" s="212"/>
      <c r="I26" s="212"/>
      <c r="J26" s="212"/>
      <c r="K26" s="212"/>
      <c r="L26" s="212"/>
      <c r="M26" s="212"/>
      <c r="N26" s="212"/>
      <c r="O26" s="211" t="s">
        <v>453</v>
      </c>
      <c r="P26" s="212"/>
      <c r="Q26" s="212"/>
      <c r="R26" s="211" t="s">
        <v>453</v>
      </c>
      <c r="S26" s="212"/>
    </row>
    <row r="27" spans="2:19" s="7" customFormat="1" ht="14.1" customHeight="1">
      <c r="B27" s="233" t="s">
        <v>12</v>
      </c>
      <c r="C27" s="206" t="s">
        <v>469</v>
      </c>
      <c r="D27" s="217"/>
      <c r="E27" s="220" t="s">
        <v>453</v>
      </c>
      <c r="F27" s="220" t="s">
        <v>453</v>
      </c>
      <c r="G27" s="217"/>
      <c r="H27" s="217"/>
      <c r="I27" s="217"/>
      <c r="J27" s="217"/>
      <c r="K27" s="217"/>
      <c r="L27" s="220" t="s">
        <v>453</v>
      </c>
      <c r="M27" s="220" t="s">
        <v>453</v>
      </c>
      <c r="N27" s="217"/>
      <c r="O27" s="220" t="s">
        <v>453</v>
      </c>
      <c r="P27" s="217"/>
      <c r="Q27" s="217"/>
      <c r="R27" s="220" t="s">
        <v>453</v>
      </c>
      <c r="S27" s="220" t="s">
        <v>453</v>
      </c>
    </row>
    <row r="28" spans="2:19" s="7" customFormat="1" ht="14.1" customHeight="1" thickBot="1">
      <c r="B28" s="230" t="s">
        <v>13</v>
      </c>
      <c r="C28" s="210" t="s">
        <v>470</v>
      </c>
      <c r="D28" s="222" t="s">
        <v>453</v>
      </c>
      <c r="E28" s="223"/>
      <c r="F28" s="222" t="s">
        <v>453</v>
      </c>
      <c r="G28" s="223"/>
      <c r="H28" s="223"/>
      <c r="I28" s="223"/>
      <c r="J28" s="223"/>
      <c r="K28" s="223"/>
      <c r="L28" s="223"/>
      <c r="M28" s="222" t="s">
        <v>453</v>
      </c>
      <c r="N28" s="223"/>
      <c r="O28" s="222" t="s">
        <v>453</v>
      </c>
      <c r="P28" s="223"/>
      <c r="Q28" s="223"/>
      <c r="R28" s="223"/>
      <c r="S28" s="222" t="s">
        <v>453</v>
      </c>
    </row>
    <row r="29" spans="2:19" s="7" customFormat="1" ht="6" customHeight="1">
      <c r="B29" s="175"/>
      <c r="C29" s="185"/>
      <c r="D29" s="217"/>
      <c r="E29" s="217"/>
      <c r="F29" s="217"/>
      <c r="G29" s="217"/>
      <c r="H29" s="217"/>
      <c r="I29" s="217"/>
      <c r="J29" s="217"/>
      <c r="K29" s="217"/>
      <c r="L29" s="217"/>
      <c r="M29" s="217"/>
      <c r="N29" s="217"/>
      <c r="O29" s="217"/>
      <c r="P29" s="217"/>
      <c r="Q29" s="217"/>
      <c r="R29" s="217"/>
      <c r="S29" s="217"/>
    </row>
    <row r="30" spans="2:19" s="7" customFormat="1">
      <c r="B30" s="266" t="s">
        <v>471</v>
      </c>
      <c r="C30" s="266"/>
      <c r="D30" s="266"/>
      <c r="E30" s="266"/>
      <c r="F30" s="266"/>
      <c r="G30" s="266"/>
      <c r="H30" s="266"/>
      <c r="I30" s="266"/>
      <c r="J30" s="266"/>
      <c r="K30" s="266"/>
      <c r="L30" s="266"/>
      <c r="M30" s="266"/>
      <c r="N30" s="266"/>
      <c r="O30" s="266"/>
      <c r="P30" s="266"/>
      <c r="Q30" s="266"/>
      <c r="R30" s="266"/>
      <c r="S30" s="266"/>
    </row>
    <row r="31" spans="2:19" s="7" customFormat="1" ht="14.1" customHeight="1">
      <c r="B31" s="207" t="s">
        <v>363</v>
      </c>
      <c r="C31" s="227" t="s">
        <v>472</v>
      </c>
      <c r="D31" s="212"/>
      <c r="E31" s="211" t="s">
        <v>453</v>
      </c>
      <c r="F31" s="211" t="s">
        <v>453</v>
      </c>
      <c r="G31" s="211"/>
      <c r="H31" s="211" t="s">
        <v>453</v>
      </c>
      <c r="I31" s="211" t="s">
        <v>453</v>
      </c>
      <c r="J31" s="211" t="s">
        <v>453</v>
      </c>
      <c r="K31" s="211" t="s">
        <v>453</v>
      </c>
      <c r="L31" s="211" t="s">
        <v>453</v>
      </c>
      <c r="M31" s="211" t="s">
        <v>453</v>
      </c>
      <c r="N31" s="211" t="s">
        <v>453</v>
      </c>
      <c r="O31" s="211" t="s">
        <v>453</v>
      </c>
      <c r="P31" s="211" t="s">
        <v>453</v>
      </c>
      <c r="Q31" s="211" t="s">
        <v>453</v>
      </c>
      <c r="R31" s="211" t="s">
        <v>453</v>
      </c>
      <c r="S31" s="211" t="s">
        <v>453</v>
      </c>
    </row>
    <row r="32" spans="2:19" s="7" customFormat="1" ht="14.1" customHeight="1">
      <c r="B32" s="205" t="s">
        <v>364</v>
      </c>
      <c r="C32" s="227" t="s">
        <v>473</v>
      </c>
      <c r="D32" s="212"/>
      <c r="E32" s="211" t="s">
        <v>453</v>
      </c>
      <c r="F32" s="211" t="s">
        <v>453</v>
      </c>
      <c r="G32" s="211"/>
      <c r="H32" s="211" t="s">
        <v>453</v>
      </c>
      <c r="I32" s="211" t="s">
        <v>453</v>
      </c>
      <c r="J32" s="211" t="s">
        <v>453</v>
      </c>
      <c r="K32" s="211" t="s">
        <v>453</v>
      </c>
      <c r="L32" s="211" t="s">
        <v>453</v>
      </c>
      <c r="M32" s="211" t="s">
        <v>453</v>
      </c>
      <c r="N32" s="211" t="s">
        <v>453</v>
      </c>
      <c r="O32" s="211" t="s">
        <v>453</v>
      </c>
      <c r="P32" s="211" t="s">
        <v>453</v>
      </c>
      <c r="Q32" s="211" t="s">
        <v>453</v>
      </c>
      <c r="R32" s="211" t="s">
        <v>453</v>
      </c>
      <c r="S32" s="211" t="s">
        <v>453</v>
      </c>
    </row>
    <row r="33" spans="2:19" s="7" customFormat="1" ht="14.1" customHeight="1">
      <c r="B33" s="205" t="s">
        <v>14</v>
      </c>
      <c r="C33" s="234" t="s">
        <v>474</v>
      </c>
      <c r="D33" s="212"/>
      <c r="E33" s="211" t="s">
        <v>453</v>
      </c>
      <c r="F33" s="211" t="s">
        <v>453</v>
      </c>
      <c r="G33" s="211" t="s">
        <v>453</v>
      </c>
      <c r="H33" s="211" t="s">
        <v>453</v>
      </c>
      <c r="I33" s="211" t="s">
        <v>453</v>
      </c>
      <c r="J33" s="211" t="s">
        <v>453</v>
      </c>
      <c r="K33" s="211"/>
      <c r="L33" s="211"/>
      <c r="M33" s="211" t="s">
        <v>453</v>
      </c>
      <c r="N33" s="211" t="s">
        <v>453</v>
      </c>
      <c r="O33" s="211" t="s">
        <v>453</v>
      </c>
      <c r="P33" s="211" t="s">
        <v>453</v>
      </c>
      <c r="Q33" s="211" t="s">
        <v>453</v>
      </c>
      <c r="R33" s="211" t="s">
        <v>453</v>
      </c>
      <c r="S33" s="211" t="s">
        <v>453</v>
      </c>
    </row>
    <row r="34" spans="2:19" s="7" customFormat="1" ht="14.1" customHeight="1">
      <c r="B34" s="201" t="s">
        <v>99</v>
      </c>
      <c r="C34" s="235" t="s">
        <v>475</v>
      </c>
      <c r="D34" s="211" t="s">
        <v>453</v>
      </c>
      <c r="E34" s="213"/>
      <c r="F34" s="213"/>
      <c r="G34" s="213"/>
      <c r="H34" s="213"/>
      <c r="I34" s="213"/>
      <c r="J34" s="213"/>
      <c r="K34" s="211" t="s">
        <v>453</v>
      </c>
      <c r="L34" s="211" t="s">
        <v>453</v>
      </c>
      <c r="M34" s="213"/>
      <c r="N34" s="213"/>
      <c r="O34" s="211" t="s">
        <v>453</v>
      </c>
      <c r="P34" s="213"/>
      <c r="Q34" s="213"/>
      <c r="R34" s="211" t="s">
        <v>453</v>
      </c>
      <c r="S34" s="213"/>
    </row>
    <row r="35" spans="2:19" s="7" customFormat="1" ht="14.1" customHeight="1">
      <c r="B35" s="205" t="s">
        <v>15</v>
      </c>
      <c r="C35" s="227" t="s">
        <v>476</v>
      </c>
      <c r="D35" s="212"/>
      <c r="E35" s="212"/>
      <c r="F35" s="211" t="s">
        <v>453</v>
      </c>
      <c r="G35" s="212"/>
      <c r="H35" s="212"/>
      <c r="I35" s="212"/>
      <c r="J35" s="212"/>
      <c r="K35" s="212"/>
      <c r="L35" s="212"/>
      <c r="M35" s="212"/>
      <c r="N35" s="212"/>
      <c r="O35" s="211" t="s">
        <v>453</v>
      </c>
      <c r="P35" s="212"/>
      <c r="Q35" s="212"/>
      <c r="R35" s="212"/>
      <c r="S35" s="212"/>
    </row>
    <row r="36" spans="2:19" s="7" customFormat="1" ht="14.1" customHeight="1">
      <c r="B36" s="207" t="s">
        <v>365</v>
      </c>
      <c r="C36" s="227" t="s">
        <v>477</v>
      </c>
      <c r="D36" s="213"/>
      <c r="E36" s="213"/>
      <c r="F36" s="211" t="s">
        <v>453</v>
      </c>
      <c r="G36" s="213"/>
      <c r="H36" s="213"/>
      <c r="I36" s="213"/>
      <c r="J36" s="213"/>
      <c r="K36" s="213"/>
      <c r="L36" s="213"/>
      <c r="M36" s="213"/>
      <c r="N36" s="213"/>
      <c r="O36" s="213"/>
      <c r="P36" s="213"/>
      <c r="Q36" s="213"/>
      <c r="R36" s="213"/>
      <c r="S36" s="213"/>
    </row>
    <row r="37" spans="2:19" s="7" customFormat="1" ht="14.1" customHeight="1">
      <c r="B37" s="205" t="s">
        <v>366</v>
      </c>
      <c r="C37" s="235" t="s">
        <v>478</v>
      </c>
      <c r="D37" s="212"/>
      <c r="E37" s="212"/>
      <c r="F37" s="211" t="s">
        <v>453</v>
      </c>
      <c r="G37" s="212"/>
      <c r="H37" s="212"/>
      <c r="I37" s="212"/>
      <c r="J37" s="212"/>
      <c r="K37" s="212"/>
      <c r="L37" s="212"/>
      <c r="M37" s="212"/>
      <c r="N37" s="212"/>
      <c r="O37" s="212"/>
      <c r="P37" s="212"/>
      <c r="Q37" s="212"/>
      <c r="R37" s="212"/>
      <c r="S37" s="212"/>
    </row>
    <row r="38" spans="2:19" s="7" customFormat="1" ht="36" customHeight="1">
      <c r="B38" s="207" t="s">
        <v>367</v>
      </c>
      <c r="C38" s="227" t="s">
        <v>479</v>
      </c>
      <c r="D38" s="212"/>
      <c r="E38" s="224"/>
      <c r="F38" s="225" t="s">
        <v>453</v>
      </c>
      <c r="G38" s="212"/>
      <c r="H38" s="212"/>
      <c r="I38" s="212"/>
      <c r="J38" s="212"/>
      <c r="K38" s="212"/>
      <c r="L38" s="212"/>
      <c r="M38" s="212"/>
      <c r="N38" s="212"/>
      <c r="O38" s="212"/>
      <c r="P38" s="212"/>
      <c r="Q38" s="212"/>
      <c r="R38" s="212"/>
      <c r="S38" s="212"/>
    </row>
    <row r="39" spans="2:19" s="7" customFormat="1" ht="24" customHeight="1" thickBot="1">
      <c r="B39" s="209" t="s">
        <v>368</v>
      </c>
      <c r="C39" s="231" t="s">
        <v>480</v>
      </c>
      <c r="D39" s="223"/>
      <c r="E39" s="222" t="s">
        <v>453</v>
      </c>
      <c r="F39" s="223"/>
      <c r="G39" s="223"/>
      <c r="H39" s="223"/>
      <c r="I39" s="223"/>
      <c r="J39" s="223"/>
      <c r="K39" s="223"/>
      <c r="L39" s="223"/>
      <c r="M39" s="223"/>
      <c r="N39" s="223"/>
      <c r="O39" s="223"/>
      <c r="P39" s="223"/>
      <c r="Q39" s="223"/>
      <c r="R39" s="223"/>
      <c r="S39" s="223"/>
    </row>
    <row r="40" spans="2:19" s="7" customFormat="1" ht="6" customHeight="1">
      <c r="B40" s="203"/>
      <c r="C40" s="185"/>
      <c r="D40" s="217"/>
      <c r="E40" s="217"/>
      <c r="F40" s="217"/>
      <c r="G40" s="217"/>
      <c r="H40" s="217"/>
      <c r="I40" s="217"/>
      <c r="J40" s="217"/>
      <c r="K40" s="217"/>
      <c r="L40" s="217"/>
      <c r="M40" s="217"/>
      <c r="N40" s="217"/>
      <c r="O40" s="217"/>
      <c r="P40" s="217"/>
      <c r="Q40" s="217"/>
      <c r="R40" s="217"/>
      <c r="S40" s="217"/>
    </row>
    <row r="41" spans="2:19" s="7" customFormat="1">
      <c r="B41" s="175" t="s">
        <v>481</v>
      </c>
      <c r="C41" s="204"/>
      <c r="D41" s="217"/>
      <c r="E41" s="217"/>
      <c r="F41" s="217"/>
      <c r="G41" s="217"/>
      <c r="H41" s="217"/>
      <c r="I41" s="217"/>
      <c r="J41" s="217"/>
      <c r="K41" s="217"/>
      <c r="L41" s="217"/>
      <c r="M41" s="217"/>
      <c r="N41" s="217"/>
      <c r="O41" s="217"/>
      <c r="P41" s="217"/>
      <c r="Q41" s="217"/>
      <c r="R41" s="217"/>
      <c r="S41" s="217"/>
    </row>
    <row r="42" spans="2:19" s="7" customFormat="1" ht="14.1" customHeight="1">
      <c r="B42" s="205" t="s">
        <v>482</v>
      </c>
      <c r="C42" s="206" t="s">
        <v>483</v>
      </c>
      <c r="D42" s="212"/>
      <c r="E42" s="212"/>
      <c r="F42" s="212"/>
      <c r="G42" s="212"/>
      <c r="H42" s="212"/>
      <c r="I42" s="211" t="s">
        <v>453</v>
      </c>
      <c r="J42" s="211" t="s">
        <v>453</v>
      </c>
      <c r="K42" s="212"/>
      <c r="L42" s="212"/>
      <c r="M42" s="211" t="s">
        <v>453</v>
      </c>
      <c r="N42" s="212"/>
      <c r="O42" s="212"/>
      <c r="P42" s="211" t="s">
        <v>453</v>
      </c>
      <c r="Q42" s="212"/>
      <c r="R42" s="211" t="s">
        <v>453</v>
      </c>
      <c r="S42" s="212"/>
    </row>
    <row r="43" spans="2:19" s="7" customFormat="1" ht="14.1" customHeight="1">
      <c r="B43" s="201" t="s">
        <v>17</v>
      </c>
      <c r="C43" s="232" t="s">
        <v>484</v>
      </c>
      <c r="D43" s="218"/>
      <c r="E43" s="218"/>
      <c r="F43" s="218"/>
      <c r="G43" s="218"/>
      <c r="H43" s="218"/>
      <c r="I43" s="219" t="s">
        <v>453</v>
      </c>
      <c r="J43" s="218"/>
      <c r="K43" s="218"/>
      <c r="L43" s="219" t="s">
        <v>453</v>
      </c>
      <c r="M43" s="218"/>
      <c r="N43" s="218"/>
      <c r="O43" s="218"/>
      <c r="P43" s="218"/>
      <c r="Q43" s="218"/>
      <c r="R43" s="218"/>
      <c r="S43" s="218"/>
    </row>
    <row r="44" spans="2:19" s="7" customFormat="1" ht="14.1" customHeight="1">
      <c r="B44" s="207" t="s">
        <v>18</v>
      </c>
      <c r="C44" s="236" t="s">
        <v>485</v>
      </c>
      <c r="D44" s="213"/>
      <c r="E44" s="213"/>
      <c r="F44" s="213"/>
      <c r="G44" s="213"/>
      <c r="H44" s="213"/>
      <c r="I44" s="221"/>
      <c r="J44" s="213"/>
      <c r="K44" s="213"/>
      <c r="L44" s="220" t="s">
        <v>453</v>
      </c>
      <c r="M44" s="220" t="s">
        <v>453</v>
      </c>
      <c r="N44" s="213"/>
      <c r="O44" s="213"/>
      <c r="P44" s="213"/>
      <c r="Q44" s="213"/>
      <c r="R44" s="213"/>
      <c r="S44" s="213"/>
    </row>
    <row r="45" spans="2:19" s="238" customFormat="1" ht="14.1" customHeight="1">
      <c r="B45" s="264" t="s">
        <v>19</v>
      </c>
      <c r="C45" s="265" t="s">
        <v>486</v>
      </c>
      <c r="D45" s="212"/>
      <c r="E45" s="212"/>
      <c r="F45" s="212"/>
      <c r="G45" s="212"/>
      <c r="H45" s="212"/>
      <c r="I45" s="211" t="s">
        <v>453</v>
      </c>
      <c r="J45" s="212"/>
      <c r="K45" s="212"/>
      <c r="L45" s="211" t="s">
        <v>453</v>
      </c>
      <c r="M45" s="211" t="s">
        <v>453</v>
      </c>
      <c r="N45" s="212"/>
      <c r="O45" s="212"/>
      <c r="P45" s="212"/>
      <c r="Q45" s="211" t="s">
        <v>453</v>
      </c>
      <c r="R45" s="212"/>
      <c r="S45" s="212"/>
    </row>
    <row r="46" spans="2:19" s="238" customFormat="1" ht="12" thickBot="1">
      <c r="B46" s="267" t="s">
        <v>20</v>
      </c>
      <c r="C46" s="180" t="s">
        <v>487</v>
      </c>
      <c r="D46" s="223"/>
      <c r="E46" s="223"/>
      <c r="F46" s="223"/>
      <c r="G46" s="223"/>
      <c r="H46" s="223"/>
      <c r="I46" s="222" t="s">
        <v>453</v>
      </c>
      <c r="J46" s="223"/>
      <c r="K46" s="223"/>
      <c r="L46" s="222" t="s">
        <v>453</v>
      </c>
      <c r="M46" s="222" t="s">
        <v>453</v>
      </c>
      <c r="N46" s="223"/>
      <c r="O46" s="223"/>
      <c r="P46" s="223"/>
      <c r="Q46" s="223"/>
      <c r="R46" s="223"/>
      <c r="S46" s="223"/>
    </row>
    <row r="47" spans="2:19" s="238" customFormat="1" ht="6" customHeight="1">
      <c r="B47" s="175"/>
      <c r="C47" s="185"/>
      <c r="D47" s="217"/>
      <c r="E47" s="217"/>
      <c r="F47" s="217"/>
      <c r="G47" s="217"/>
      <c r="H47" s="217"/>
      <c r="I47" s="217"/>
      <c r="J47" s="217"/>
      <c r="K47" s="217"/>
      <c r="L47" s="217"/>
      <c r="M47" s="217"/>
      <c r="N47" s="217"/>
      <c r="O47" s="217"/>
      <c r="P47" s="217"/>
      <c r="Q47" s="217"/>
      <c r="R47" s="217"/>
      <c r="S47" s="217"/>
    </row>
    <row r="48" spans="2:19" s="238" customFormat="1">
      <c r="B48" s="175" t="s">
        <v>488</v>
      </c>
      <c r="C48" s="237"/>
      <c r="D48" s="217"/>
      <c r="E48" s="217"/>
      <c r="F48" s="217"/>
      <c r="G48" s="217"/>
      <c r="H48" s="217"/>
      <c r="I48" s="217"/>
      <c r="J48" s="217"/>
      <c r="K48" s="217"/>
      <c r="L48" s="217"/>
      <c r="M48" s="217"/>
      <c r="N48" s="217"/>
      <c r="O48" s="217"/>
      <c r="P48" s="217"/>
      <c r="Q48" s="217"/>
      <c r="R48" s="217"/>
      <c r="S48" s="217"/>
    </row>
    <row r="49" spans="2:19" s="7" customFormat="1" ht="22.5">
      <c r="B49" s="207" t="s">
        <v>101</v>
      </c>
      <c r="C49" s="208" t="s">
        <v>489</v>
      </c>
      <c r="D49" s="224"/>
      <c r="E49" s="224"/>
      <c r="F49" s="224"/>
      <c r="G49" s="224"/>
      <c r="H49" s="224"/>
      <c r="I49" s="225" t="s">
        <v>453</v>
      </c>
      <c r="J49" s="224"/>
      <c r="K49" s="224"/>
      <c r="L49" s="225"/>
      <c r="M49" s="224"/>
      <c r="N49" s="224"/>
      <c r="O49" s="224"/>
      <c r="P49" s="224"/>
      <c r="Q49" s="224"/>
      <c r="R49" s="225" t="s">
        <v>453</v>
      </c>
      <c r="S49" s="225" t="s">
        <v>453</v>
      </c>
    </row>
    <row r="50" spans="2:19" s="7" customFormat="1" ht="6" customHeight="1" thickBot="1">
      <c r="B50" s="183"/>
      <c r="C50" s="188"/>
      <c r="D50" s="216"/>
      <c r="E50" s="216"/>
      <c r="F50" s="216"/>
      <c r="G50" s="216"/>
      <c r="H50" s="216"/>
      <c r="I50" s="216"/>
      <c r="J50" s="216"/>
      <c r="K50" s="216"/>
      <c r="L50" s="216"/>
      <c r="M50" s="216"/>
      <c r="N50" s="216"/>
      <c r="O50" s="216"/>
      <c r="P50" s="216"/>
      <c r="Q50" s="216"/>
      <c r="R50" s="216"/>
      <c r="S50" s="216"/>
    </row>
    <row r="51" spans="2:19" s="7" customFormat="1" hidden="1">
      <c r="B51" s="174" t="s">
        <v>490</v>
      </c>
      <c r="C51" s="189"/>
      <c r="D51" s="61"/>
      <c r="E51" s="61"/>
      <c r="F51" s="61"/>
      <c r="G51" s="61"/>
      <c r="H51" s="61"/>
      <c r="I51" s="61"/>
      <c r="J51" s="61"/>
      <c r="K51" s="61"/>
      <c r="L51" s="61"/>
      <c r="M51" s="61"/>
      <c r="N51" s="61"/>
      <c r="O51" s="61"/>
      <c r="P51" s="61"/>
      <c r="Q51" s="61"/>
      <c r="R51" s="61"/>
      <c r="S51" s="61"/>
    </row>
    <row r="52" spans="2:19" s="7" customFormat="1" ht="22.5" hidden="1">
      <c r="B52" s="177" t="s">
        <v>491</v>
      </c>
      <c r="C52" s="178" t="s">
        <v>492</v>
      </c>
      <c r="D52" s="59"/>
      <c r="E52" s="176" t="s">
        <v>453</v>
      </c>
      <c r="F52" s="59"/>
      <c r="G52" s="176" t="s">
        <v>453</v>
      </c>
      <c r="H52" s="176" t="s">
        <v>453</v>
      </c>
      <c r="I52" s="176" t="s">
        <v>453</v>
      </c>
      <c r="J52" s="176" t="s">
        <v>453</v>
      </c>
      <c r="K52" s="176" t="s">
        <v>453</v>
      </c>
      <c r="L52" s="59"/>
      <c r="M52" s="59"/>
      <c r="N52" s="59"/>
      <c r="O52" s="59"/>
      <c r="P52" s="59"/>
      <c r="Q52" s="59"/>
      <c r="R52" s="59"/>
      <c r="S52" s="59"/>
    </row>
    <row r="53" spans="2:19" s="7" customFormat="1" ht="12" hidden="1" thickBot="1">
      <c r="B53" s="179" t="s">
        <v>493</v>
      </c>
      <c r="C53" s="180" t="s">
        <v>494</v>
      </c>
      <c r="D53" s="186" t="s">
        <v>453</v>
      </c>
      <c r="E53" s="187"/>
      <c r="F53" s="187"/>
      <c r="G53" s="187"/>
      <c r="H53" s="187"/>
      <c r="I53" s="186" t="s">
        <v>453</v>
      </c>
      <c r="J53" s="187"/>
      <c r="K53" s="187"/>
      <c r="L53" s="187"/>
      <c r="M53" s="186" t="s">
        <v>453</v>
      </c>
      <c r="N53" s="187"/>
      <c r="O53" s="186" t="s">
        <v>453</v>
      </c>
      <c r="P53" s="187"/>
      <c r="Q53" s="187"/>
      <c r="R53" s="187"/>
      <c r="S53" s="187"/>
    </row>
    <row r="54" spans="2:19" s="7" customFormat="1" ht="6" hidden="1" customHeight="1">
      <c r="B54" s="190"/>
      <c r="C54" s="181"/>
      <c r="D54" s="182"/>
      <c r="E54" s="182"/>
      <c r="F54" s="182"/>
      <c r="G54" s="182"/>
      <c r="H54" s="182"/>
      <c r="I54" s="182"/>
      <c r="J54" s="182"/>
      <c r="K54" s="182"/>
      <c r="L54" s="182"/>
      <c r="M54" s="182"/>
      <c r="N54" s="182"/>
      <c r="O54" s="182"/>
      <c r="P54" s="182"/>
      <c r="Q54" s="182"/>
      <c r="R54" s="182"/>
      <c r="S54" s="182"/>
    </row>
    <row r="55" spans="2:19" s="7" customFormat="1" ht="7.5" customHeight="1">
      <c r="B55" s="191"/>
      <c r="C55" s="192"/>
      <c r="D55" s="61"/>
      <c r="E55" s="61"/>
      <c r="F55" s="61"/>
      <c r="G55" s="61"/>
      <c r="H55" s="61"/>
      <c r="I55" s="61"/>
      <c r="J55" s="61"/>
      <c r="K55" s="61"/>
      <c r="L55" s="61"/>
      <c r="M55" s="61"/>
      <c r="N55" s="61"/>
      <c r="O55" s="61"/>
      <c r="P55" s="61"/>
      <c r="Q55" s="61"/>
      <c r="R55" s="61"/>
      <c r="S55" s="61"/>
    </row>
    <row r="56" spans="2:19" s="7" customFormat="1">
      <c r="B56" s="82" t="s">
        <v>515</v>
      </c>
      <c r="C56" s="82"/>
      <c r="D56" s="239"/>
      <c r="E56" s="239"/>
      <c r="F56" s="239"/>
      <c r="G56" s="239"/>
      <c r="H56" s="239"/>
      <c r="I56" s="239"/>
      <c r="J56" s="239"/>
      <c r="K56" s="239"/>
      <c r="L56" s="239"/>
      <c r="M56" s="239"/>
      <c r="N56" s="239"/>
      <c r="O56" s="239"/>
      <c r="P56" s="239"/>
      <c r="Q56" s="239"/>
      <c r="R56" s="239"/>
      <c r="S56" s="239"/>
    </row>
    <row r="57" spans="2:19" s="7" customFormat="1">
      <c r="B57" s="79"/>
      <c r="C57" s="193"/>
      <c r="D57" s="165"/>
      <c r="E57" s="165"/>
      <c r="F57" s="165"/>
      <c r="G57" s="165"/>
      <c r="H57" s="165"/>
      <c r="I57" s="165"/>
      <c r="J57" s="165"/>
      <c r="K57" s="165"/>
      <c r="L57" s="165"/>
      <c r="M57" s="165"/>
      <c r="N57" s="165"/>
      <c r="O57" s="165"/>
      <c r="P57" s="165"/>
      <c r="Q57" s="165"/>
      <c r="R57" s="165"/>
      <c r="S57" s="165"/>
    </row>
    <row r="58" spans="2:19" s="7" customFormat="1">
      <c r="C58" s="164"/>
      <c r="D58" s="165"/>
      <c r="E58" s="165"/>
      <c r="F58" s="165"/>
      <c r="G58" s="165"/>
      <c r="H58" s="165"/>
      <c r="I58" s="165"/>
      <c r="J58" s="165"/>
      <c r="K58" s="165"/>
      <c r="L58" s="165"/>
      <c r="M58" s="165"/>
      <c r="N58" s="165"/>
      <c r="O58" s="165"/>
      <c r="P58" s="165"/>
      <c r="Q58" s="165"/>
      <c r="R58" s="165"/>
      <c r="S58" s="165"/>
    </row>
    <row r="59" spans="2:19" s="7" customFormat="1">
      <c r="C59" s="164"/>
      <c r="D59" s="165"/>
      <c r="E59" s="165"/>
      <c r="F59" s="165"/>
      <c r="G59" s="165"/>
      <c r="H59" s="165"/>
      <c r="I59" s="165"/>
      <c r="J59" s="165"/>
      <c r="K59" s="165"/>
      <c r="L59" s="165"/>
      <c r="M59" s="165"/>
      <c r="N59" s="165"/>
      <c r="O59" s="165"/>
      <c r="P59" s="165"/>
      <c r="Q59" s="165"/>
      <c r="R59" s="165"/>
      <c r="S59" s="165"/>
    </row>
    <row r="60" spans="2:19" s="7" customFormat="1">
      <c r="C60" s="164"/>
      <c r="D60" s="165"/>
      <c r="E60" s="165"/>
      <c r="F60" s="165"/>
      <c r="G60" s="165"/>
      <c r="H60" s="165"/>
      <c r="I60" s="165"/>
      <c r="J60" s="165"/>
      <c r="K60" s="165"/>
      <c r="L60" s="165"/>
      <c r="M60" s="165"/>
      <c r="N60" s="165"/>
      <c r="O60" s="165"/>
      <c r="P60" s="165"/>
      <c r="Q60" s="165"/>
      <c r="R60" s="165"/>
      <c r="S60" s="165"/>
    </row>
    <row r="61" spans="2:19" s="7" customFormat="1">
      <c r="C61" s="164"/>
      <c r="D61" s="165"/>
      <c r="E61" s="165"/>
      <c r="F61" s="165"/>
      <c r="G61" s="165"/>
      <c r="H61" s="165"/>
      <c r="I61" s="165"/>
      <c r="J61" s="165"/>
      <c r="K61" s="165"/>
      <c r="L61" s="165"/>
      <c r="M61" s="165"/>
      <c r="N61" s="165"/>
      <c r="O61" s="165"/>
      <c r="P61" s="165"/>
      <c r="Q61" s="165"/>
      <c r="R61" s="165"/>
      <c r="S61" s="165"/>
    </row>
    <row r="62" spans="2:19" s="7" customFormat="1">
      <c r="C62" s="164"/>
      <c r="D62" s="165"/>
      <c r="E62" s="165"/>
      <c r="F62" s="165"/>
      <c r="G62" s="165"/>
      <c r="H62" s="165"/>
      <c r="I62" s="165"/>
      <c r="J62" s="165"/>
      <c r="K62" s="165"/>
      <c r="L62" s="165"/>
      <c r="M62" s="165"/>
      <c r="N62" s="165"/>
      <c r="O62" s="165"/>
      <c r="P62" s="165"/>
      <c r="Q62" s="165"/>
      <c r="R62" s="165"/>
      <c r="S62" s="165"/>
    </row>
    <row r="63" spans="2:19" s="7" customFormat="1">
      <c r="C63" s="164"/>
      <c r="D63" s="165"/>
      <c r="E63" s="165"/>
      <c r="F63" s="165"/>
      <c r="G63" s="165"/>
      <c r="H63" s="165"/>
      <c r="I63" s="165"/>
      <c r="J63" s="165"/>
      <c r="K63" s="165"/>
      <c r="L63" s="165"/>
      <c r="M63" s="165"/>
      <c r="N63" s="165"/>
      <c r="O63" s="165"/>
      <c r="P63" s="165"/>
      <c r="Q63" s="165"/>
      <c r="R63" s="165"/>
      <c r="S63" s="165"/>
    </row>
    <row r="64" spans="2:19" s="7" customFormat="1">
      <c r="C64" s="164"/>
      <c r="D64" s="165"/>
      <c r="E64" s="165"/>
      <c r="F64" s="165"/>
      <c r="G64" s="165"/>
      <c r="H64" s="165"/>
      <c r="I64" s="165"/>
      <c r="J64" s="165"/>
      <c r="K64" s="165"/>
      <c r="L64" s="165"/>
      <c r="M64" s="165"/>
      <c r="N64" s="165"/>
      <c r="O64" s="165"/>
      <c r="P64" s="165"/>
      <c r="Q64" s="165"/>
      <c r="R64" s="165"/>
      <c r="S64" s="165"/>
    </row>
    <row r="65" spans="3:19" s="7" customFormat="1">
      <c r="C65" s="164"/>
      <c r="D65" s="165"/>
      <c r="E65" s="165"/>
      <c r="F65" s="165"/>
      <c r="G65" s="165"/>
      <c r="H65" s="165"/>
      <c r="I65" s="165"/>
      <c r="J65" s="165"/>
      <c r="K65" s="165"/>
      <c r="L65" s="165"/>
      <c r="M65" s="165"/>
      <c r="N65" s="165"/>
      <c r="O65" s="165"/>
      <c r="P65" s="165"/>
      <c r="Q65" s="165"/>
      <c r="R65" s="165"/>
      <c r="S65" s="165"/>
    </row>
    <row r="66" spans="3:19" s="7" customFormat="1">
      <c r="C66" s="164"/>
      <c r="D66" s="165"/>
      <c r="E66" s="165"/>
      <c r="F66" s="165"/>
      <c r="G66" s="165"/>
      <c r="H66" s="165"/>
      <c r="I66" s="165"/>
      <c r="J66" s="165"/>
      <c r="K66" s="165"/>
      <c r="L66" s="165"/>
      <c r="M66" s="165"/>
      <c r="N66" s="165"/>
      <c r="O66" s="165"/>
      <c r="P66" s="165"/>
      <c r="Q66" s="165"/>
      <c r="R66" s="165"/>
      <c r="S66" s="165"/>
    </row>
    <row r="67" spans="3:19" s="7" customFormat="1">
      <c r="C67" s="164"/>
      <c r="D67" s="165"/>
      <c r="E67" s="165"/>
      <c r="F67" s="165"/>
      <c r="G67" s="165"/>
      <c r="H67" s="165"/>
      <c r="I67" s="165"/>
      <c r="J67" s="165"/>
      <c r="K67" s="165"/>
      <c r="L67" s="165"/>
      <c r="M67" s="165"/>
      <c r="N67" s="165"/>
      <c r="O67" s="165"/>
      <c r="P67" s="165"/>
      <c r="Q67" s="165"/>
      <c r="R67" s="165"/>
      <c r="S67" s="165"/>
    </row>
    <row r="68" spans="3:19" s="7" customFormat="1">
      <c r="C68" s="164"/>
      <c r="D68" s="165"/>
      <c r="E68" s="165"/>
      <c r="F68" s="165"/>
      <c r="G68" s="165"/>
      <c r="H68" s="165"/>
      <c r="I68" s="165"/>
      <c r="J68" s="165"/>
      <c r="K68" s="165"/>
      <c r="L68" s="165"/>
      <c r="M68" s="165"/>
      <c r="N68" s="165"/>
      <c r="O68" s="165"/>
      <c r="P68" s="165"/>
      <c r="Q68" s="165"/>
      <c r="R68" s="165"/>
      <c r="S68" s="165"/>
    </row>
    <row r="69" spans="3:19" s="7" customFormat="1">
      <c r="C69" s="164"/>
      <c r="D69" s="165"/>
      <c r="E69" s="165"/>
      <c r="F69" s="165"/>
      <c r="G69" s="165"/>
      <c r="H69" s="165"/>
      <c r="I69" s="165"/>
      <c r="J69" s="165"/>
      <c r="K69" s="165"/>
      <c r="L69" s="165"/>
      <c r="M69" s="165"/>
      <c r="N69" s="165"/>
      <c r="O69" s="165"/>
      <c r="P69" s="165"/>
      <c r="Q69" s="165"/>
      <c r="R69" s="165"/>
      <c r="S69" s="165"/>
    </row>
    <row r="70" spans="3:19" s="7" customFormat="1">
      <c r="C70" s="164"/>
      <c r="D70" s="165"/>
      <c r="E70" s="165"/>
      <c r="F70" s="165"/>
      <c r="G70" s="165"/>
      <c r="H70" s="165"/>
      <c r="I70" s="165"/>
      <c r="J70" s="165"/>
      <c r="K70" s="165"/>
      <c r="L70" s="165"/>
      <c r="M70" s="165"/>
      <c r="N70" s="165"/>
      <c r="O70" s="165"/>
      <c r="P70" s="165"/>
      <c r="Q70" s="165"/>
      <c r="R70" s="165"/>
      <c r="S70" s="165"/>
    </row>
    <row r="71" spans="3:19" s="7" customFormat="1">
      <c r="C71" s="164"/>
      <c r="D71" s="165"/>
      <c r="E71" s="165"/>
      <c r="F71" s="165"/>
      <c r="G71" s="165"/>
      <c r="H71" s="165"/>
      <c r="I71" s="165"/>
      <c r="J71" s="165"/>
      <c r="K71" s="165"/>
      <c r="L71" s="165"/>
      <c r="M71" s="165"/>
      <c r="N71" s="165"/>
      <c r="O71" s="165"/>
      <c r="P71" s="165"/>
      <c r="Q71" s="165"/>
      <c r="R71" s="165"/>
      <c r="S71" s="165"/>
    </row>
    <row r="72" spans="3:19" s="7" customFormat="1">
      <c r="C72" s="164"/>
      <c r="D72" s="165"/>
      <c r="E72" s="165"/>
      <c r="F72" s="165"/>
      <c r="G72" s="165"/>
      <c r="H72" s="165"/>
      <c r="I72" s="165"/>
      <c r="J72" s="165"/>
      <c r="K72" s="165"/>
      <c r="L72" s="165"/>
      <c r="M72" s="165"/>
      <c r="N72" s="165"/>
      <c r="O72" s="165"/>
      <c r="P72" s="165"/>
      <c r="Q72" s="165"/>
      <c r="R72" s="165"/>
      <c r="S72" s="165"/>
    </row>
    <row r="73" spans="3:19" s="7" customFormat="1">
      <c r="C73" s="164"/>
      <c r="D73" s="165"/>
      <c r="E73" s="165"/>
      <c r="F73" s="165"/>
      <c r="G73" s="165"/>
      <c r="H73" s="165"/>
      <c r="I73" s="165"/>
      <c r="J73" s="165"/>
      <c r="K73" s="165"/>
      <c r="L73" s="165"/>
      <c r="M73" s="165"/>
      <c r="N73" s="165"/>
      <c r="O73" s="165"/>
      <c r="P73" s="165"/>
      <c r="Q73" s="165"/>
      <c r="R73" s="165"/>
      <c r="S73" s="165"/>
    </row>
    <row r="74" spans="3:19" s="7" customFormat="1">
      <c r="C74" s="164"/>
      <c r="D74" s="165"/>
      <c r="E74" s="165"/>
      <c r="F74" s="165"/>
      <c r="G74" s="165"/>
      <c r="H74" s="165"/>
      <c r="I74" s="165"/>
      <c r="J74" s="165"/>
      <c r="K74" s="165"/>
      <c r="L74" s="165"/>
      <c r="M74" s="165"/>
      <c r="N74" s="165"/>
      <c r="O74" s="165"/>
      <c r="P74" s="165"/>
      <c r="Q74" s="165"/>
      <c r="R74" s="165"/>
      <c r="S74" s="165"/>
    </row>
    <row r="75" spans="3:19" s="7" customFormat="1">
      <c r="C75" s="164"/>
      <c r="D75" s="165"/>
      <c r="E75" s="165"/>
      <c r="F75" s="165"/>
      <c r="G75" s="165"/>
      <c r="H75" s="165"/>
      <c r="I75" s="165"/>
      <c r="J75" s="165"/>
      <c r="K75" s="165"/>
      <c r="L75" s="165"/>
      <c r="M75" s="165"/>
      <c r="N75" s="165"/>
      <c r="O75" s="165"/>
      <c r="P75" s="165"/>
      <c r="Q75" s="165"/>
      <c r="R75" s="165"/>
      <c r="S75" s="165"/>
    </row>
    <row r="76" spans="3:19" s="7" customFormat="1">
      <c r="C76" s="164"/>
      <c r="D76" s="165"/>
      <c r="E76" s="165"/>
      <c r="F76" s="165"/>
      <c r="G76" s="165"/>
      <c r="H76" s="165"/>
      <c r="I76" s="165"/>
      <c r="J76" s="165"/>
      <c r="K76" s="165"/>
      <c r="L76" s="165"/>
      <c r="M76" s="165"/>
      <c r="N76" s="165"/>
      <c r="O76" s="165"/>
      <c r="P76" s="165"/>
      <c r="Q76" s="165"/>
      <c r="R76" s="165"/>
      <c r="S76" s="165"/>
    </row>
    <row r="77" spans="3:19" s="7" customFormat="1">
      <c r="C77" s="164"/>
      <c r="D77" s="165"/>
      <c r="E77" s="165"/>
      <c r="F77" s="165"/>
      <c r="G77" s="165"/>
      <c r="H77" s="165"/>
      <c r="I77" s="165"/>
      <c r="J77" s="165"/>
      <c r="K77" s="165"/>
      <c r="L77" s="165"/>
      <c r="M77" s="165"/>
      <c r="N77" s="165"/>
      <c r="O77" s="165"/>
      <c r="P77" s="165"/>
      <c r="Q77" s="165"/>
      <c r="R77" s="165"/>
      <c r="S77" s="165"/>
    </row>
    <row r="78" spans="3:19" s="7" customFormat="1">
      <c r="C78" s="164"/>
      <c r="D78" s="165"/>
      <c r="E78" s="165"/>
      <c r="F78" s="165"/>
      <c r="G78" s="165"/>
      <c r="H78" s="165"/>
      <c r="I78" s="165"/>
      <c r="J78" s="165"/>
      <c r="K78" s="165"/>
      <c r="L78" s="165"/>
      <c r="M78" s="165"/>
      <c r="N78" s="165"/>
      <c r="O78" s="165"/>
      <c r="P78" s="165"/>
      <c r="Q78" s="165"/>
      <c r="R78" s="165"/>
      <c r="S78" s="165"/>
    </row>
    <row r="79" spans="3:19" s="7" customFormat="1">
      <c r="C79" s="164"/>
      <c r="D79" s="165"/>
      <c r="E79" s="165"/>
      <c r="F79" s="165"/>
      <c r="G79" s="165"/>
      <c r="H79" s="165"/>
      <c r="I79" s="165"/>
      <c r="J79" s="165"/>
      <c r="K79" s="165"/>
      <c r="L79" s="165"/>
      <c r="M79" s="165"/>
      <c r="N79" s="165"/>
      <c r="O79" s="165"/>
      <c r="P79" s="165"/>
      <c r="Q79" s="165"/>
      <c r="R79" s="165"/>
      <c r="S79" s="165"/>
    </row>
    <row r="80" spans="3:19" s="7" customFormat="1">
      <c r="C80" s="164"/>
      <c r="D80" s="165"/>
      <c r="E80" s="165"/>
      <c r="F80" s="165"/>
      <c r="G80" s="165"/>
      <c r="H80" s="165"/>
      <c r="I80" s="165"/>
      <c r="J80" s="165"/>
      <c r="K80" s="165"/>
      <c r="L80" s="165"/>
      <c r="M80" s="165"/>
      <c r="N80" s="165"/>
      <c r="O80" s="165"/>
      <c r="P80" s="165"/>
      <c r="Q80" s="165"/>
      <c r="R80" s="165"/>
      <c r="S80" s="165"/>
    </row>
    <row r="81" spans="3:19" s="7" customFormat="1">
      <c r="C81" s="164"/>
      <c r="D81" s="165"/>
      <c r="E81" s="165"/>
      <c r="F81" s="165"/>
      <c r="G81" s="165"/>
      <c r="H81" s="165"/>
      <c r="I81" s="165"/>
      <c r="J81" s="165"/>
      <c r="K81" s="165"/>
      <c r="L81" s="165"/>
      <c r="M81" s="165"/>
      <c r="N81" s="165"/>
      <c r="O81" s="165"/>
      <c r="P81" s="165"/>
      <c r="Q81" s="165"/>
      <c r="R81" s="165"/>
      <c r="S81" s="165"/>
    </row>
    <row r="82" spans="3:19" s="7" customFormat="1">
      <c r="C82" s="164"/>
      <c r="D82" s="165"/>
      <c r="E82" s="165"/>
      <c r="F82" s="165"/>
      <c r="G82" s="165"/>
      <c r="H82" s="165"/>
      <c r="I82" s="165"/>
      <c r="J82" s="165"/>
      <c r="K82" s="165"/>
      <c r="L82" s="165"/>
      <c r="M82" s="165"/>
      <c r="N82" s="165"/>
      <c r="O82" s="165"/>
      <c r="P82" s="165"/>
      <c r="Q82" s="165"/>
      <c r="R82" s="165"/>
      <c r="S82" s="165"/>
    </row>
    <row r="83" spans="3:19" s="7" customFormat="1">
      <c r="C83" s="164"/>
      <c r="D83" s="165"/>
      <c r="E83" s="165"/>
      <c r="F83" s="165"/>
      <c r="G83" s="165"/>
      <c r="H83" s="165"/>
      <c r="I83" s="165"/>
      <c r="J83" s="165"/>
      <c r="K83" s="165"/>
      <c r="L83" s="165"/>
      <c r="M83" s="165"/>
      <c r="N83" s="165"/>
      <c r="O83" s="165"/>
      <c r="P83" s="165"/>
      <c r="Q83" s="165"/>
      <c r="R83" s="165"/>
      <c r="S83" s="165"/>
    </row>
    <row r="84" spans="3:19" s="7" customFormat="1">
      <c r="C84" s="164"/>
      <c r="D84" s="165"/>
      <c r="E84" s="165"/>
      <c r="F84" s="165"/>
      <c r="G84" s="165"/>
      <c r="H84" s="165"/>
      <c r="I84" s="165"/>
      <c r="J84" s="165"/>
      <c r="K84" s="165"/>
      <c r="L84" s="165"/>
      <c r="M84" s="165"/>
      <c r="N84" s="165"/>
      <c r="O84" s="165"/>
      <c r="P84" s="165"/>
      <c r="Q84" s="165"/>
      <c r="R84" s="165"/>
      <c r="S84" s="165"/>
    </row>
    <row r="85" spans="3:19" s="7" customFormat="1">
      <c r="C85" s="164"/>
      <c r="D85" s="165"/>
      <c r="E85" s="165"/>
      <c r="F85" s="165"/>
      <c r="G85" s="165"/>
      <c r="H85" s="165"/>
      <c r="I85" s="165"/>
      <c r="J85" s="165"/>
      <c r="K85" s="165"/>
      <c r="L85" s="165"/>
      <c r="M85" s="165"/>
      <c r="N85" s="165"/>
      <c r="O85" s="165"/>
      <c r="P85" s="165"/>
      <c r="Q85" s="165"/>
      <c r="R85" s="165"/>
      <c r="S85" s="165"/>
    </row>
    <row r="86" spans="3:19" s="7" customFormat="1">
      <c r="C86" s="164"/>
      <c r="D86" s="165"/>
      <c r="E86" s="165"/>
      <c r="F86" s="165"/>
      <c r="G86" s="165"/>
      <c r="H86" s="165"/>
      <c r="I86" s="165"/>
      <c r="J86" s="165"/>
      <c r="K86" s="165"/>
      <c r="L86" s="165"/>
      <c r="M86" s="165"/>
      <c r="N86" s="165"/>
      <c r="O86" s="165"/>
      <c r="P86" s="165"/>
      <c r="Q86" s="165"/>
      <c r="R86" s="165"/>
      <c r="S86" s="165"/>
    </row>
    <row r="87" spans="3:19" s="7" customFormat="1">
      <c r="C87" s="164"/>
      <c r="D87" s="165"/>
      <c r="E87" s="165"/>
      <c r="F87" s="165"/>
      <c r="G87" s="165"/>
      <c r="H87" s="165"/>
      <c r="I87" s="165"/>
      <c r="J87" s="165"/>
      <c r="K87" s="165"/>
      <c r="L87" s="165"/>
      <c r="M87" s="165"/>
      <c r="N87" s="165"/>
      <c r="O87" s="165"/>
      <c r="P87" s="165"/>
      <c r="Q87" s="165"/>
      <c r="R87" s="165"/>
      <c r="S87" s="165"/>
    </row>
    <row r="88" spans="3:19" s="7" customFormat="1">
      <c r="C88" s="164"/>
      <c r="D88" s="165"/>
      <c r="E88" s="165"/>
      <c r="F88" s="165"/>
      <c r="G88" s="165"/>
      <c r="H88" s="165"/>
      <c r="I88" s="165"/>
      <c r="J88" s="165"/>
      <c r="K88" s="165"/>
      <c r="L88" s="165"/>
      <c r="M88" s="165"/>
      <c r="N88" s="165"/>
      <c r="O88" s="165"/>
      <c r="P88" s="165"/>
      <c r="Q88" s="165"/>
      <c r="R88" s="165"/>
      <c r="S88" s="165"/>
    </row>
    <row r="89" spans="3:19" s="7" customFormat="1">
      <c r="C89" s="164"/>
      <c r="D89" s="165"/>
      <c r="E89" s="165"/>
      <c r="F89" s="165"/>
      <c r="G89" s="165"/>
      <c r="H89" s="165"/>
      <c r="I89" s="165"/>
      <c r="J89" s="165"/>
      <c r="K89" s="165"/>
      <c r="L89" s="165"/>
      <c r="M89" s="165"/>
      <c r="N89" s="165"/>
      <c r="O89" s="165"/>
      <c r="P89" s="165"/>
      <c r="Q89" s="165"/>
      <c r="R89" s="165"/>
      <c r="S89" s="165"/>
    </row>
    <row r="90" spans="3:19" s="7" customFormat="1">
      <c r="C90" s="164"/>
      <c r="D90" s="165"/>
      <c r="E90" s="165"/>
      <c r="F90" s="165"/>
      <c r="G90" s="165"/>
      <c r="H90" s="165"/>
      <c r="I90" s="165"/>
      <c r="J90" s="165"/>
      <c r="K90" s="165"/>
      <c r="L90" s="165"/>
      <c r="M90" s="165"/>
      <c r="N90" s="165"/>
      <c r="O90" s="165"/>
      <c r="P90" s="165"/>
      <c r="Q90" s="165"/>
      <c r="R90" s="165"/>
      <c r="S90" s="165"/>
    </row>
    <row r="91" spans="3:19" s="7" customFormat="1">
      <c r="C91" s="164"/>
      <c r="D91" s="165"/>
      <c r="E91" s="165"/>
      <c r="F91" s="165"/>
      <c r="G91" s="165"/>
      <c r="H91" s="165"/>
      <c r="I91" s="165"/>
      <c r="J91" s="165"/>
      <c r="K91" s="165"/>
      <c r="L91" s="165"/>
      <c r="M91" s="165"/>
      <c r="N91" s="165"/>
      <c r="O91" s="165"/>
      <c r="P91" s="165"/>
      <c r="Q91" s="165"/>
      <c r="R91" s="165"/>
      <c r="S91" s="165"/>
    </row>
    <row r="92" spans="3:19" s="7" customFormat="1">
      <c r="C92" s="164"/>
      <c r="D92" s="165"/>
      <c r="E92" s="165"/>
      <c r="F92" s="165"/>
      <c r="G92" s="165"/>
      <c r="H92" s="165"/>
      <c r="I92" s="165"/>
      <c r="J92" s="165"/>
      <c r="K92" s="165"/>
      <c r="L92" s="165"/>
      <c r="M92" s="165"/>
      <c r="N92" s="165"/>
      <c r="O92" s="165"/>
      <c r="P92" s="165"/>
      <c r="Q92" s="165"/>
      <c r="R92" s="165"/>
      <c r="S92" s="165"/>
    </row>
    <row r="93" spans="3:19" s="7" customFormat="1">
      <c r="C93" s="164"/>
      <c r="D93" s="165"/>
      <c r="E93" s="165"/>
      <c r="F93" s="165"/>
      <c r="G93" s="165"/>
      <c r="H93" s="165"/>
      <c r="I93" s="165"/>
      <c r="J93" s="165"/>
      <c r="K93" s="165"/>
      <c r="L93" s="165"/>
      <c r="M93" s="165"/>
      <c r="N93" s="165"/>
      <c r="O93" s="165"/>
      <c r="P93" s="165"/>
      <c r="Q93" s="165"/>
      <c r="R93" s="165"/>
      <c r="S93" s="165"/>
    </row>
    <row r="94" spans="3:19" s="7" customFormat="1">
      <c r="C94" s="164"/>
      <c r="D94" s="165"/>
      <c r="E94" s="165"/>
      <c r="F94" s="165"/>
      <c r="G94" s="165"/>
      <c r="H94" s="165"/>
      <c r="I94" s="165"/>
      <c r="J94" s="165"/>
      <c r="K94" s="165"/>
      <c r="L94" s="165"/>
      <c r="M94" s="165"/>
      <c r="N94" s="165"/>
      <c r="O94" s="165"/>
      <c r="P94" s="165"/>
      <c r="Q94" s="165"/>
      <c r="R94" s="165"/>
      <c r="S94" s="165"/>
    </row>
    <row r="95" spans="3:19" s="7" customFormat="1">
      <c r="C95" s="164"/>
      <c r="D95" s="165"/>
      <c r="E95" s="165"/>
      <c r="F95" s="165"/>
      <c r="G95" s="165"/>
      <c r="H95" s="165"/>
      <c r="I95" s="165"/>
      <c r="J95" s="165"/>
      <c r="K95" s="165"/>
      <c r="L95" s="165"/>
      <c r="M95" s="165"/>
      <c r="N95" s="165"/>
      <c r="O95" s="165"/>
      <c r="P95" s="165"/>
      <c r="Q95" s="165"/>
      <c r="R95" s="165"/>
      <c r="S95" s="165"/>
    </row>
    <row r="96" spans="3:19" s="7" customFormat="1">
      <c r="C96" s="164"/>
      <c r="D96" s="165"/>
      <c r="E96" s="165"/>
      <c r="F96" s="165"/>
      <c r="G96" s="165"/>
      <c r="H96" s="165"/>
      <c r="I96" s="165"/>
      <c r="J96" s="165"/>
      <c r="K96" s="165"/>
      <c r="L96" s="165"/>
      <c r="M96" s="165"/>
      <c r="N96" s="165"/>
      <c r="O96" s="165"/>
      <c r="P96" s="165"/>
      <c r="Q96" s="165"/>
      <c r="R96" s="165"/>
      <c r="S96" s="165"/>
    </row>
    <row r="97" spans="3:19" s="7" customFormat="1">
      <c r="C97" s="164"/>
      <c r="D97" s="165"/>
      <c r="E97" s="165"/>
      <c r="F97" s="165"/>
      <c r="G97" s="165"/>
      <c r="H97" s="165"/>
      <c r="I97" s="165"/>
      <c r="J97" s="165"/>
      <c r="K97" s="165"/>
      <c r="L97" s="165"/>
      <c r="M97" s="165"/>
      <c r="N97" s="165"/>
      <c r="O97" s="165"/>
      <c r="P97" s="165"/>
      <c r="Q97" s="165"/>
      <c r="R97" s="165"/>
      <c r="S97" s="165"/>
    </row>
    <row r="98" spans="3:19" s="7" customFormat="1">
      <c r="C98" s="164"/>
      <c r="D98" s="165"/>
      <c r="E98" s="165"/>
      <c r="F98" s="165"/>
      <c r="G98" s="165"/>
      <c r="H98" s="165"/>
      <c r="I98" s="165"/>
      <c r="J98" s="165"/>
      <c r="K98" s="165"/>
      <c r="L98" s="165"/>
      <c r="M98" s="165"/>
      <c r="N98" s="165"/>
      <c r="O98" s="165"/>
      <c r="P98" s="165"/>
      <c r="Q98" s="165"/>
      <c r="R98" s="165"/>
      <c r="S98" s="165"/>
    </row>
    <row r="99" spans="3:19" s="7" customFormat="1">
      <c r="C99" s="164"/>
      <c r="D99" s="165"/>
      <c r="E99" s="165"/>
      <c r="F99" s="165"/>
      <c r="G99" s="165"/>
      <c r="H99" s="165"/>
      <c r="I99" s="165"/>
      <c r="J99" s="165"/>
      <c r="K99" s="165"/>
      <c r="L99" s="165"/>
      <c r="M99" s="165"/>
      <c r="N99" s="165"/>
      <c r="O99" s="165"/>
      <c r="P99" s="165"/>
      <c r="Q99" s="165"/>
      <c r="R99" s="165"/>
      <c r="S99" s="165"/>
    </row>
    <row r="100" spans="3:19" s="7" customFormat="1">
      <c r="C100" s="164"/>
      <c r="D100" s="165"/>
      <c r="E100" s="165"/>
      <c r="F100" s="165"/>
      <c r="G100" s="165"/>
      <c r="H100" s="165"/>
      <c r="I100" s="165"/>
      <c r="J100" s="165"/>
      <c r="K100" s="165"/>
      <c r="L100" s="165"/>
      <c r="M100" s="165"/>
      <c r="N100" s="165"/>
      <c r="O100" s="165"/>
      <c r="P100" s="165"/>
      <c r="Q100" s="165"/>
      <c r="R100" s="165"/>
      <c r="S100" s="165"/>
    </row>
    <row r="101" spans="3:19" s="7" customFormat="1">
      <c r="C101" s="164"/>
      <c r="D101" s="165"/>
      <c r="E101" s="165"/>
      <c r="F101" s="165"/>
      <c r="G101" s="165"/>
      <c r="H101" s="165"/>
      <c r="I101" s="165"/>
      <c r="J101" s="165"/>
      <c r="K101" s="165"/>
      <c r="L101" s="165"/>
      <c r="M101" s="165"/>
      <c r="N101" s="165"/>
      <c r="O101" s="165"/>
      <c r="P101" s="165"/>
      <c r="Q101" s="165"/>
      <c r="R101" s="165"/>
      <c r="S101" s="165"/>
    </row>
    <row r="102" spans="3:19" s="7" customFormat="1">
      <c r="C102" s="164"/>
      <c r="D102" s="165"/>
      <c r="E102" s="165"/>
      <c r="F102" s="165"/>
      <c r="G102" s="165"/>
      <c r="H102" s="165"/>
      <c r="I102" s="165"/>
      <c r="J102" s="165"/>
      <c r="K102" s="165"/>
      <c r="L102" s="165"/>
      <c r="M102" s="165"/>
      <c r="N102" s="165"/>
      <c r="O102" s="165"/>
      <c r="P102" s="165"/>
      <c r="Q102" s="165"/>
      <c r="R102" s="165"/>
      <c r="S102" s="165"/>
    </row>
    <row r="103" spans="3:19" s="7" customFormat="1">
      <c r="C103" s="164"/>
      <c r="D103" s="165"/>
      <c r="E103" s="165"/>
      <c r="F103" s="165"/>
      <c r="G103" s="165"/>
      <c r="H103" s="165"/>
      <c r="I103" s="165"/>
      <c r="J103" s="165"/>
      <c r="K103" s="165"/>
      <c r="L103" s="165"/>
      <c r="M103" s="165"/>
      <c r="N103" s="165"/>
      <c r="O103" s="165"/>
      <c r="P103" s="165"/>
      <c r="Q103" s="165"/>
      <c r="R103" s="165"/>
      <c r="S103" s="165"/>
    </row>
    <row r="104" spans="3:19" s="7" customFormat="1">
      <c r="C104" s="164"/>
      <c r="D104" s="165"/>
      <c r="E104" s="165"/>
      <c r="F104" s="165"/>
      <c r="G104" s="165"/>
      <c r="H104" s="165"/>
      <c r="I104" s="165"/>
      <c r="J104" s="165"/>
      <c r="K104" s="165"/>
      <c r="L104" s="165"/>
      <c r="M104" s="165"/>
      <c r="N104" s="165"/>
      <c r="O104" s="165"/>
      <c r="P104" s="165"/>
      <c r="Q104" s="165"/>
      <c r="R104" s="165"/>
      <c r="S104" s="165"/>
    </row>
    <row r="105" spans="3:19" s="7" customFormat="1">
      <c r="C105" s="164"/>
      <c r="D105" s="165"/>
      <c r="E105" s="165"/>
      <c r="F105" s="165"/>
      <c r="G105" s="165"/>
      <c r="H105" s="165"/>
      <c r="I105" s="165"/>
      <c r="J105" s="165"/>
      <c r="K105" s="165"/>
      <c r="L105" s="165"/>
      <c r="M105" s="165"/>
      <c r="N105" s="165"/>
      <c r="O105" s="165"/>
      <c r="P105" s="165"/>
      <c r="Q105" s="165"/>
      <c r="R105" s="165"/>
      <c r="S105" s="165"/>
    </row>
    <row r="106" spans="3:19" s="7" customFormat="1">
      <c r="C106" s="164"/>
      <c r="D106" s="165"/>
      <c r="E106" s="165"/>
      <c r="F106" s="165"/>
      <c r="G106" s="165"/>
      <c r="H106" s="165"/>
      <c r="I106" s="165"/>
      <c r="J106" s="165"/>
      <c r="K106" s="165"/>
      <c r="L106" s="165"/>
      <c r="M106" s="165"/>
      <c r="N106" s="165"/>
      <c r="O106" s="165"/>
      <c r="P106" s="165"/>
      <c r="Q106" s="165"/>
      <c r="R106" s="165"/>
      <c r="S106" s="165"/>
    </row>
    <row r="107" spans="3:19" s="7" customFormat="1">
      <c r="C107" s="164"/>
      <c r="D107" s="165"/>
      <c r="E107" s="165"/>
      <c r="F107" s="165"/>
      <c r="G107" s="165"/>
      <c r="H107" s="165"/>
      <c r="I107" s="165"/>
      <c r="J107" s="165"/>
      <c r="K107" s="165"/>
      <c r="L107" s="165"/>
      <c r="M107" s="165"/>
      <c r="N107" s="165"/>
      <c r="O107" s="165"/>
      <c r="P107" s="165"/>
      <c r="Q107" s="165"/>
      <c r="R107" s="165"/>
      <c r="S107" s="165"/>
    </row>
    <row r="108" spans="3:19" s="7" customFormat="1">
      <c r="C108" s="164"/>
      <c r="D108" s="165"/>
      <c r="E108" s="165"/>
      <c r="F108" s="165"/>
      <c r="G108" s="165"/>
      <c r="H108" s="165"/>
      <c r="I108" s="165"/>
      <c r="J108" s="165"/>
      <c r="K108" s="165"/>
      <c r="L108" s="165"/>
      <c r="M108" s="165"/>
      <c r="N108" s="165"/>
      <c r="O108" s="165"/>
      <c r="P108" s="165"/>
      <c r="Q108" s="165"/>
      <c r="R108" s="165"/>
      <c r="S108" s="165"/>
    </row>
    <row r="109" spans="3:19" s="7" customFormat="1">
      <c r="C109" s="164"/>
      <c r="D109" s="165"/>
      <c r="E109" s="165"/>
      <c r="F109" s="165"/>
      <c r="G109" s="165"/>
      <c r="H109" s="165"/>
      <c r="I109" s="165"/>
      <c r="J109" s="165"/>
      <c r="K109" s="165"/>
      <c r="L109" s="165"/>
      <c r="M109" s="165"/>
      <c r="N109" s="165"/>
      <c r="O109" s="165"/>
      <c r="P109" s="165"/>
      <c r="Q109" s="165"/>
      <c r="R109" s="165"/>
      <c r="S109" s="165"/>
    </row>
    <row r="110" spans="3:19" s="7" customFormat="1">
      <c r="C110" s="164"/>
      <c r="D110" s="165"/>
      <c r="E110" s="165"/>
      <c r="F110" s="165"/>
      <c r="G110" s="165"/>
      <c r="H110" s="165"/>
      <c r="I110" s="165"/>
      <c r="J110" s="165"/>
      <c r="K110" s="165"/>
      <c r="L110" s="165"/>
      <c r="M110" s="165"/>
      <c r="N110" s="165"/>
      <c r="O110" s="165"/>
      <c r="P110" s="165"/>
      <c r="Q110" s="165"/>
      <c r="R110" s="165"/>
      <c r="S110" s="165"/>
    </row>
    <row r="111" spans="3:19" s="7" customFormat="1">
      <c r="C111" s="164"/>
      <c r="D111" s="165"/>
      <c r="E111" s="165"/>
      <c r="F111" s="165"/>
      <c r="G111" s="165"/>
      <c r="H111" s="165"/>
      <c r="I111" s="165"/>
      <c r="J111" s="165"/>
      <c r="K111" s="165"/>
      <c r="L111" s="165"/>
      <c r="M111" s="165"/>
      <c r="N111" s="165"/>
      <c r="O111" s="165"/>
      <c r="P111" s="165"/>
      <c r="Q111" s="165"/>
      <c r="R111" s="165"/>
      <c r="S111" s="165"/>
    </row>
    <row r="112" spans="3:19" s="7" customFormat="1">
      <c r="C112" s="164"/>
      <c r="D112" s="165"/>
      <c r="E112" s="165"/>
      <c r="F112" s="165"/>
      <c r="G112" s="165"/>
      <c r="H112" s="165"/>
      <c r="I112" s="165"/>
      <c r="J112" s="165"/>
      <c r="K112" s="165"/>
      <c r="L112" s="165"/>
      <c r="M112" s="165"/>
      <c r="N112" s="165"/>
      <c r="O112" s="165"/>
      <c r="P112" s="165"/>
      <c r="Q112" s="165"/>
      <c r="R112" s="165"/>
      <c r="S112" s="165"/>
    </row>
    <row r="113" spans="3:19" s="7" customFormat="1">
      <c r="C113" s="164"/>
      <c r="D113" s="165"/>
      <c r="E113" s="165"/>
      <c r="F113" s="165"/>
      <c r="G113" s="165"/>
      <c r="H113" s="165"/>
      <c r="I113" s="165"/>
      <c r="J113" s="165"/>
      <c r="K113" s="165"/>
      <c r="L113" s="165"/>
      <c r="M113" s="165"/>
      <c r="N113" s="165"/>
      <c r="O113" s="165"/>
      <c r="P113" s="165"/>
      <c r="Q113" s="165"/>
      <c r="R113" s="165"/>
      <c r="S113" s="165"/>
    </row>
    <row r="114" spans="3:19" s="7" customFormat="1">
      <c r="C114" s="164"/>
      <c r="D114" s="165"/>
      <c r="E114" s="165"/>
      <c r="F114" s="165"/>
      <c r="G114" s="165"/>
      <c r="H114" s="165"/>
      <c r="I114" s="165"/>
      <c r="J114" s="165"/>
      <c r="K114" s="165"/>
      <c r="L114" s="165"/>
      <c r="M114" s="165"/>
      <c r="N114" s="165"/>
      <c r="O114" s="165"/>
      <c r="P114" s="165"/>
      <c r="Q114" s="165"/>
      <c r="R114" s="165"/>
      <c r="S114" s="165"/>
    </row>
  </sheetData>
  <mergeCells count="2">
    <mergeCell ref="B4:S4"/>
    <mergeCell ref="B30:S3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57"/>
  <sheetViews>
    <sheetView zoomScaleNormal="100" workbookViewId="0">
      <selection activeCell="B3" sqref="B3:G3"/>
    </sheetView>
  </sheetViews>
  <sheetFormatPr baseColWidth="10" defaultColWidth="11.42578125" defaultRowHeight="12.75"/>
  <cols>
    <col min="1" max="1" width="8.7109375" style="19" customWidth="1"/>
    <col min="2" max="2" width="46.42578125" style="28" customWidth="1"/>
    <col min="3" max="3" width="17.7109375" style="28" customWidth="1"/>
    <col min="4" max="7" width="10.28515625" style="50" customWidth="1"/>
    <col min="8" max="8" width="11.140625" style="19" customWidth="1"/>
    <col min="9" max="9" width="5" style="1" customWidth="1"/>
    <col min="10" max="16384" width="11.42578125" style="1"/>
  </cols>
  <sheetData>
    <row r="3" spans="1:8">
      <c r="A3" s="51"/>
      <c r="B3" s="261" t="s">
        <v>390</v>
      </c>
      <c r="C3" s="261"/>
      <c r="D3" s="261"/>
      <c r="E3" s="261"/>
      <c r="F3" s="261"/>
      <c r="G3" s="261"/>
      <c r="H3" s="52"/>
    </row>
    <row r="4" spans="1:8">
      <c r="B4" s="33"/>
      <c r="C4" s="33"/>
      <c r="D4" s="34"/>
      <c r="E4" s="34"/>
      <c r="F4" s="34"/>
      <c r="G4" s="34"/>
    </row>
    <row r="5" spans="1:8">
      <c r="A5" s="52"/>
      <c r="B5" s="151" t="s">
        <v>391</v>
      </c>
      <c r="C5" s="151" t="s">
        <v>396</v>
      </c>
      <c r="D5" s="152" t="s">
        <v>47</v>
      </c>
      <c r="E5" s="152" t="s">
        <v>48</v>
      </c>
      <c r="F5" s="152" t="s">
        <v>49</v>
      </c>
      <c r="G5" s="152" t="s">
        <v>50</v>
      </c>
    </row>
    <row r="6" spans="1:8" ht="18" customHeight="1">
      <c r="B6" s="53" t="s">
        <v>112</v>
      </c>
      <c r="C6" s="69"/>
      <c r="D6" s="39"/>
      <c r="E6" s="39"/>
      <c r="F6" s="39"/>
      <c r="G6" s="39"/>
    </row>
    <row r="7" spans="1:8">
      <c r="B7" s="54" t="s">
        <v>113</v>
      </c>
      <c r="C7" s="54"/>
      <c r="D7" s="75">
        <v>0.85240459999999996</v>
      </c>
      <c r="E7" s="75">
        <v>5.7991380000000001</v>
      </c>
      <c r="F7" s="75">
        <v>-32.180619999999998</v>
      </c>
      <c r="G7" s="75">
        <v>21.844580000000001</v>
      </c>
    </row>
    <row r="8" spans="1:8">
      <c r="B8" s="54" t="s">
        <v>196</v>
      </c>
      <c r="C8" s="54"/>
      <c r="D8" s="75">
        <v>5.2201610000000001</v>
      </c>
      <c r="E8" s="75">
        <v>6.5638759999999996</v>
      </c>
      <c r="F8" s="75">
        <v>-51.929049999999997</v>
      </c>
      <c r="G8" s="75">
        <v>23.718689999999999</v>
      </c>
    </row>
    <row r="9" spans="1:8">
      <c r="B9" s="74" t="s">
        <v>114</v>
      </c>
      <c r="C9" s="74"/>
      <c r="D9" s="75">
        <v>0.84248990000000001</v>
      </c>
      <c r="E9" s="75">
        <v>2.0577369999999999</v>
      </c>
      <c r="F9" s="75">
        <v>-11.68346</v>
      </c>
      <c r="G9" s="75">
        <v>7.5826640000000003</v>
      </c>
    </row>
    <row r="10" spans="1:8" s="17" customFormat="1">
      <c r="A10" s="19"/>
      <c r="B10" s="74" t="s">
        <v>115</v>
      </c>
      <c r="C10" s="74"/>
      <c r="D10" s="75">
        <v>-2.8586000000000002E-3</v>
      </c>
      <c r="E10" s="75">
        <v>1.6508499999999999</v>
      </c>
      <c r="F10" s="75">
        <v>-6.7833779999999999</v>
      </c>
      <c r="G10" s="75">
        <v>9.4880049999999994</v>
      </c>
      <c r="H10" s="19"/>
    </row>
    <row r="11" spans="1:8" s="17" customFormat="1">
      <c r="A11" s="19"/>
      <c r="B11" s="74" t="s">
        <v>116</v>
      </c>
      <c r="C11" s="74"/>
      <c r="D11" s="75">
        <v>9.0273500000000007E-2</v>
      </c>
      <c r="E11" s="75">
        <v>6.4587820000000002</v>
      </c>
      <c r="F11" s="75">
        <v>-59.155880000000003</v>
      </c>
      <c r="G11" s="75">
        <v>58.456139999999998</v>
      </c>
      <c r="H11" s="19"/>
    </row>
    <row r="12" spans="1:8" s="17" customFormat="1">
      <c r="A12" s="19"/>
      <c r="B12" s="74" t="s">
        <v>117</v>
      </c>
      <c r="C12" s="74"/>
      <c r="D12" s="66">
        <v>8.5967100000000005E-2</v>
      </c>
      <c r="E12" s="66">
        <v>0.55851419999999996</v>
      </c>
      <c r="F12" s="66">
        <v>-2.3436279999999998</v>
      </c>
      <c r="G12" s="66">
        <v>2.2092290000000001</v>
      </c>
      <c r="H12" s="19"/>
    </row>
    <row r="13" spans="1:8" s="17" customFormat="1" ht="18" customHeight="1">
      <c r="A13" s="19"/>
      <c r="B13" s="90" t="s">
        <v>78</v>
      </c>
      <c r="C13" s="90"/>
      <c r="D13" s="91"/>
      <c r="E13" s="91"/>
      <c r="F13" s="91"/>
      <c r="G13" s="91"/>
      <c r="H13" s="19"/>
    </row>
    <row r="14" spans="1:8" s="17" customFormat="1">
      <c r="A14" s="19"/>
      <c r="B14" s="86" t="s">
        <v>74</v>
      </c>
      <c r="C14" s="92" t="s">
        <v>9</v>
      </c>
      <c r="D14" s="66">
        <v>-3.8938100000000003E-2</v>
      </c>
      <c r="E14" s="75">
        <v>0.46726790000000001</v>
      </c>
      <c r="F14" s="66">
        <v>-4</v>
      </c>
      <c r="G14" s="66">
        <v>2</v>
      </c>
      <c r="H14" s="19"/>
    </row>
    <row r="15" spans="1:8" s="17" customFormat="1">
      <c r="A15" s="19"/>
      <c r="B15" s="83" t="s">
        <v>61</v>
      </c>
      <c r="C15" s="83" t="s">
        <v>10</v>
      </c>
      <c r="D15" s="66">
        <v>-3.643E-3</v>
      </c>
      <c r="E15" s="66">
        <v>0.1207694</v>
      </c>
      <c r="F15" s="66">
        <v>-1</v>
      </c>
      <c r="G15" s="66">
        <v>1</v>
      </c>
      <c r="H15" s="19"/>
    </row>
    <row r="16" spans="1:8" s="17" customFormat="1">
      <c r="A16" s="19"/>
      <c r="B16" s="92" t="s">
        <v>76</v>
      </c>
      <c r="C16" s="92" t="s">
        <v>75</v>
      </c>
      <c r="D16" s="66">
        <v>0</v>
      </c>
      <c r="E16" s="66">
        <v>0.12585879999999999</v>
      </c>
      <c r="F16" s="66">
        <v>-2.0833330000000001</v>
      </c>
      <c r="G16" s="66">
        <v>2.0833330000000001</v>
      </c>
      <c r="H16" s="19"/>
    </row>
    <row r="17" spans="1:8" s="17" customFormat="1">
      <c r="A17" s="19"/>
      <c r="B17" s="83" t="s">
        <v>81</v>
      </c>
      <c r="C17" s="83" t="s">
        <v>11</v>
      </c>
      <c r="D17" s="66">
        <v>0</v>
      </c>
      <c r="E17" s="66">
        <v>9.5520099999999997E-2</v>
      </c>
      <c r="F17" s="66">
        <v>-1</v>
      </c>
      <c r="G17" s="66">
        <v>1</v>
      </c>
      <c r="H17" s="19"/>
    </row>
    <row r="18" spans="1:8" s="17" customFormat="1">
      <c r="A18" s="18"/>
      <c r="B18" s="83" t="s">
        <v>79</v>
      </c>
      <c r="C18" s="92" t="s">
        <v>95</v>
      </c>
      <c r="D18" s="66">
        <v>-4.5540000000000001E-4</v>
      </c>
      <c r="E18" s="66">
        <v>5.3395400000000003E-2</v>
      </c>
      <c r="F18" s="66">
        <v>-1</v>
      </c>
      <c r="G18" s="66">
        <v>0.75</v>
      </c>
      <c r="H18" s="18"/>
    </row>
    <row r="19" spans="1:8" s="17" customFormat="1">
      <c r="A19" s="19"/>
      <c r="B19" s="14" t="s">
        <v>80</v>
      </c>
      <c r="C19" s="57" t="s">
        <v>392</v>
      </c>
      <c r="D19" s="66">
        <v>-4.5540000000000001E-4</v>
      </c>
      <c r="E19" s="66">
        <v>0.1094311</v>
      </c>
      <c r="F19" s="66">
        <v>-1</v>
      </c>
      <c r="G19" s="66">
        <v>1</v>
      </c>
      <c r="H19" s="19"/>
    </row>
    <row r="20" spans="1:8" s="17" customFormat="1">
      <c r="A20" s="19"/>
      <c r="B20" s="54" t="s">
        <v>28</v>
      </c>
      <c r="C20" s="32"/>
      <c r="D20" s="66"/>
      <c r="E20" s="66"/>
      <c r="F20" s="66"/>
      <c r="G20" s="66"/>
      <c r="H20" s="19"/>
    </row>
    <row r="21" spans="1:8" s="17" customFormat="1">
      <c r="A21" s="19"/>
      <c r="B21" s="35" t="s">
        <v>29</v>
      </c>
      <c r="C21" s="30" t="s">
        <v>6</v>
      </c>
      <c r="D21" s="99">
        <v>6.1930000000000004E-4</v>
      </c>
      <c r="E21" s="99">
        <v>0.13445199999999999</v>
      </c>
      <c r="F21" s="99">
        <v>-1.1200000000000001</v>
      </c>
      <c r="G21" s="99">
        <v>2</v>
      </c>
      <c r="H21" s="19"/>
    </row>
    <row r="22" spans="1:8" s="17" customFormat="1">
      <c r="A22" s="19"/>
      <c r="B22" s="35" t="s">
        <v>30</v>
      </c>
      <c r="C22" s="32" t="s">
        <v>7</v>
      </c>
      <c r="D22" s="99">
        <v>3.4608E-3</v>
      </c>
      <c r="E22" s="99">
        <v>7.2788900000000004E-2</v>
      </c>
      <c r="F22" s="99">
        <v>-1</v>
      </c>
      <c r="G22" s="99">
        <v>1</v>
      </c>
      <c r="H22" s="19"/>
    </row>
    <row r="23" spans="1:8" s="17" customFormat="1" ht="11.25" customHeight="1">
      <c r="A23" s="19"/>
      <c r="B23" s="148" t="s">
        <v>398</v>
      </c>
      <c r="C23" s="57" t="s">
        <v>393</v>
      </c>
      <c r="D23" s="99">
        <v>4.0800999999999997E-3</v>
      </c>
      <c r="E23" s="99">
        <v>0.15083379999999999</v>
      </c>
      <c r="F23" s="99">
        <v>-1.1200000000000001</v>
      </c>
      <c r="G23" s="99">
        <v>2</v>
      </c>
      <c r="H23" s="19"/>
    </row>
    <row r="24" spans="1:8" s="16" customFormat="1">
      <c r="A24" s="19"/>
      <c r="B24" s="35" t="s">
        <v>68</v>
      </c>
      <c r="C24" s="32" t="s">
        <v>96</v>
      </c>
      <c r="D24" s="99">
        <v>-2.18579E-2</v>
      </c>
      <c r="E24" s="99">
        <v>0.14635290000000001</v>
      </c>
      <c r="F24" s="99">
        <v>-1</v>
      </c>
      <c r="G24" s="99">
        <v>0</v>
      </c>
      <c r="H24" s="19"/>
    </row>
    <row r="25" spans="1:8" s="17" customFormat="1">
      <c r="A25" s="19"/>
      <c r="B25" s="35" t="s">
        <v>70</v>
      </c>
      <c r="C25" s="30" t="s">
        <v>97</v>
      </c>
      <c r="D25" s="99">
        <v>2.7322000000000002E-3</v>
      </c>
      <c r="E25" s="99">
        <v>7.0786799999999997E-2</v>
      </c>
      <c r="F25" s="99">
        <v>-1</v>
      </c>
      <c r="G25" s="99">
        <v>1</v>
      </c>
      <c r="H25" s="19"/>
    </row>
    <row r="26" spans="1:8" s="17" customFormat="1">
      <c r="A26" s="19"/>
      <c r="B26" s="148" t="s">
        <v>399</v>
      </c>
      <c r="C26" s="54" t="s">
        <v>394</v>
      </c>
      <c r="D26" s="99">
        <v>-1.9125699999999999E-2</v>
      </c>
      <c r="E26" s="99">
        <v>0.1737793</v>
      </c>
      <c r="F26" s="99">
        <v>-2</v>
      </c>
      <c r="G26" s="99">
        <v>1</v>
      </c>
      <c r="H26" s="19"/>
    </row>
    <row r="27" spans="1:8" s="17" customFormat="1">
      <c r="A27" s="19"/>
      <c r="B27" s="35" t="s">
        <v>72</v>
      </c>
      <c r="C27" s="57" t="s">
        <v>397</v>
      </c>
      <c r="D27" s="99">
        <v>-2.12386E-2</v>
      </c>
      <c r="E27" s="99">
        <v>0.22916439999999999</v>
      </c>
      <c r="F27" s="99">
        <v>-2.12</v>
      </c>
      <c r="G27" s="99">
        <v>2</v>
      </c>
      <c r="H27" s="19"/>
    </row>
    <row r="28" spans="1:8">
      <c r="B28" s="35" t="s">
        <v>71</v>
      </c>
      <c r="C28" s="54" t="s">
        <v>395</v>
      </c>
      <c r="D28" s="99">
        <v>6.1931E-3</v>
      </c>
      <c r="E28" s="99">
        <v>0.14257120000000001</v>
      </c>
      <c r="F28" s="99">
        <v>-2</v>
      </c>
      <c r="G28" s="99">
        <v>2</v>
      </c>
    </row>
    <row r="29" spans="1:8">
      <c r="B29" s="148" t="s">
        <v>400</v>
      </c>
      <c r="C29" s="57" t="s">
        <v>495</v>
      </c>
      <c r="D29" s="99">
        <v>-1.50455E-2</v>
      </c>
      <c r="E29" s="99">
        <v>0.27954050000000003</v>
      </c>
      <c r="F29" s="99">
        <v>-2.95</v>
      </c>
      <c r="G29" s="99">
        <v>2</v>
      </c>
    </row>
    <row r="30" spans="1:8">
      <c r="B30" s="35" t="s">
        <v>31</v>
      </c>
      <c r="C30" s="32" t="s">
        <v>8</v>
      </c>
      <c r="D30" s="99">
        <v>0</v>
      </c>
      <c r="E30" s="99">
        <v>1.9849700000000001E-2</v>
      </c>
      <c r="F30" s="99">
        <v>-0.3333333</v>
      </c>
      <c r="G30" s="99">
        <v>0.3333333</v>
      </c>
    </row>
    <row r="31" spans="1:8">
      <c r="B31" s="55" t="s">
        <v>62</v>
      </c>
      <c r="C31" s="57" t="s">
        <v>401</v>
      </c>
      <c r="D31" s="100">
        <v>-1.4438400000000001E-2</v>
      </c>
      <c r="E31" s="100">
        <v>0.27993499999999999</v>
      </c>
      <c r="F31" s="100">
        <v>-2.95</v>
      </c>
      <c r="G31" s="100">
        <v>2</v>
      </c>
    </row>
    <row r="32" spans="1:8" ht="18" customHeight="1">
      <c r="B32" s="53" t="s">
        <v>118</v>
      </c>
      <c r="C32" s="72"/>
      <c r="D32" s="59"/>
      <c r="E32" s="59"/>
      <c r="F32" s="59"/>
      <c r="G32" s="59"/>
    </row>
    <row r="33" spans="1:8" s="17" customFormat="1">
      <c r="A33" s="19"/>
      <c r="B33" s="54" t="s">
        <v>93</v>
      </c>
      <c r="C33" s="71" t="s">
        <v>77</v>
      </c>
      <c r="D33" s="99">
        <v>-9.1069999999999996E-4</v>
      </c>
      <c r="E33" s="99">
        <v>6.4070299999999997E-2</v>
      </c>
      <c r="F33" s="99">
        <v>-1</v>
      </c>
      <c r="G33" s="99">
        <v>0.5</v>
      </c>
      <c r="H33" s="19"/>
    </row>
    <row r="34" spans="1:8" s="17" customFormat="1">
      <c r="A34" s="19"/>
      <c r="B34" s="30" t="s">
        <v>63</v>
      </c>
      <c r="C34" s="70" t="s">
        <v>12</v>
      </c>
      <c r="D34" s="99">
        <v>-2.7322000000000002E-3</v>
      </c>
      <c r="E34" s="99">
        <v>8.8022699999999995E-2</v>
      </c>
      <c r="F34" s="99">
        <v>-1</v>
      </c>
      <c r="G34" s="99">
        <v>0.5</v>
      </c>
      <c r="H34" s="19"/>
    </row>
    <row r="35" spans="1:8" s="17" customFormat="1">
      <c r="A35" s="19"/>
      <c r="B35" s="30" t="s">
        <v>64</v>
      </c>
      <c r="C35" s="70" t="s">
        <v>13</v>
      </c>
      <c r="D35" s="99">
        <v>6.3752000000000001E-3</v>
      </c>
      <c r="E35" s="99">
        <v>6.3758300000000004E-2</v>
      </c>
      <c r="F35" s="99">
        <v>-0.5</v>
      </c>
      <c r="G35" s="99">
        <v>0.5</v>
      </c>
      <c r="H35" s="19"/>
    </row>
    <row r="36" spans="1:8">
      <c r="B36" s="14" t="s">
        <v>89</v>
      </c>
      <c r="C36" s="70" t="s">
        <v>402</v>
      </c>
      <c r="D36" s="99">
        <v>2.7322000000000002E-3</v>
      </c>
      <c r="E36" s="99">
        <v>0.1298926</v>
      </c>
      <c r="F36" s="99">
        <v>-1</v>
      </c>
      <c r="G36" s="99">
        <v>1</v>
      </c>
    </row>
    <row r="37" spans="1:8" ht="18" customHeight="1">
      <c r="B37" s="53" t="s">
        <v>82</v>
      </c>
      <c r="C37" s="72"/>
      <c r="D37" s="59"/>
      <c r="E37" s="59"/>
      <c r="F37" s="59"/>
      <c r="G37" s="59"/>
    </row>
    <row r="38" spans="1:8">
      <c r="B38" s="14" t="s">
        <v>404</v>
      </c>
      <c r="C38" s="70" t="s">
        <v>403</v>
      </c>
      <c r="D38" s="99">
        <v>-1.5163899999999999E-2</v>
      </c>
      <c r="E38" s="99">
        <v>0.1235916</v>
      </c>
      <c r="F38" s="99">
        <v>-1.7250000000000001</v>
      </c>
      <c r="G38" s="99">
        <v>0.5</v>
      </c>
    </row>
    <row r="39" spans="1:8" hidden="1">
      <c r="B39" s="30" t="s">
        <v>65</v>
      </c>
      <c r="C39" s="70" t="s">
        <v>14</v>
      </c>
      <c r="D39" s="99">
        <v>5.9198999999999996E-3</v>
      </c>
      <c r="E39" s="99">
        <v>0.13870660000000001</v>
      </c>
      <c r="F39" s="99">
        <v>-1</v>
      </c>
      <c r="G39" s="99">
        <v>1</v>
      </c>
    </row>
    <row r="40" spans="1:8">
      <c r="B40" s="14" t="s">
        <v>406</v>
      </c>
      <c r="C40" s="70" t="s">
        <v>405</v>
      </c>
      <c r="D40" s="99">
        <v>-9.2440999999999999E-3</v>
      </c>
      <c r="E40" s="99">
        <v>0.18161359999999999</v>
      </c>
      <c r="F40" s="99">
        <v>-1.75</v>
      </c>
      <c r="G40" s="99">
        <v>1.35</v>
      </c>
    </row>
    <row r="41" spans="1:8">
      <c r="B41" s="30" t="s">
        <v>83</v>
      </c>
      <c r="C41" s="70" t="s">
        <v>407</v>
      </c>
      <c r="D41" s="99">
        <v>0</v>
      </c>
      <c r="E41" s="99">
        <v>0.1407119</v>
      </c>
      <c r="F41" s="99">
        <v>-2.75</v>
      </c>
      <c r="G41" s="99">
        <v>1.2</v>
      </c>
    </row>
    <row r="42" spans="1:8">
      <c r="B42" s="30" t="s">
        <v>102</v>
      </c>
      <c r="C42" s="70" t="s">
        <v>99</v>
      </c>
      <c r="D42" s="99">
        <v>1.8215E-3</v>
      </c>
      <c r="E42" s="99">
        <v>3.0151000000000001E-2</v>
      </c>
      <c r="F42" s="99">
        <v>0</v>
      </c>
      <c r="G42" s="99">
        <v>0.5</v>
      </c>
    </row>
    <row r="43" spans="1:8">
      <c r="B43" s="30" t="s">
        <v>84</v>
      </c>
      <c r="C43" s="70" t="s">
        <v>15</v>
      </c>
      <c r="D43" s="99">
        <v>3.188E-4</v>
      </c>
      <c r="E43" s="99">
        <v>2.3818099999999998E-2</v>
      </c>
      <c r="F43" s="99">
        <v>-0.21249999999999999</v>
      </c>
      <c r="G43" s="99">
        <v>0.5</v>
      </c>
    </row>
    <row r="44" spans="1:8">
      <c r="B44" s="55" t="s">
        <v>85</v>
      </c>
      <c r="C44" s="71" t="s">
        <v>408</v>
      </c>
      <c r="D44" s="99">
        <v>0</v>
      </c>
      <c r="E44" s="99">
        <v>9.7925399999999996E-2</v>
      </c>
      <c r="F44" s="99">
        <v>-1.176471</v>
      </c>
      <c r="G44" s="99">
        <v>1.176471</v>
      </c>
    </row>
    <row r="45" spans="1:8" ht="18.75" customHeight="1">
      <c r="B45" s="53" t="s">
        <v>119</v>
      </c>
      <c r="C45" s="72"/>
      <c r="D45" s="72"/>
      <c r="E45" s="72"/>
      <c r="F45" s="72"/>
      <c r="G45" s="72"/>
    </row>
    <row r="46" spans="1:8">
      <c r="B46" s="30" t="s">
        <v>34</v>
      </c>
      <c r="C46" s="70" t="s">
        <v>16</v>
      </c>
      <c r="D46" s="99">
        <v>0</v>
      </c>
      <c r="E46" s="99">
        <v>8.1332399999999999E-2</v>
      </c>
      <c r="F46" s="99">
        <v>-1.25</v>
      </c>
      <c r="G46" s="99">
        <v>1.25</v>
      </c>
    </row>
    <row r="47" spans="1:8">
      <c r="B47" s="30" t="s">
        <v>35</v>
      </c>
      <c r="C47" s="70" t="s">
        <v>17</v>
      </c>
      <c r="D47" s="99">
        <v>1.8215E-3</v>
      </c>
      <c r="E47" s="99">
        <v>3.0151000000000001E-2</v>
      </c>
      <c r="F47" s="99">
        <v>0</v>
      </c>
      <c r="G47" s="99">
        <v>0.5</v>
      </c>
    </row>
    <row r="48" spans="1:8">
      <c r="B48" s="14" t="s">
        <v>410</v>
      </c>
      <c r="C48" s="70" t="s">
        <v>409</v>
      </c>
      <c r="D48" s="99">
        <v>1.8215E-3</v>
      </c>
      <c r="E48" s="99">
        <v>9.90206E-2</v>
      </c>
      <c r="F48" s="99">
        <v>-1.25</v>
      </c>
      <c r="G48" s="99">
        <v>1.75</v>
      </c>
    </row>
    <row r="49" spans="2:7">
      <c r="B49" s="30" t="s">
        <v>37</v>
      </c>
      <c r="C49" s="70" t="s">
        <v>18</v>
      </c>
      <c r="D49" s="99">
        <v>-1.2143E-3</v>
      </c>
      <c r="E49" s="99">
        <v>6.3668500000000003E-2</v>
      </c>
      <c r="F49" s="99">
        <v>-1.3333330000000001</v>
      </c>
      <c r="G49" s="99">
        <v>0.66666669999999995</v>
      </c>
    </row>
    <row r="50" spans="2:7">
      <c r="B50" s="32" t="s">
        <v>38</v>
      </c>
      <c r="C50" s="71" t="s">
        <v>19</v>
      </c>
      <c r="D50" s="99">
        <v>3.643E-3</v>
      </c>
      <c r="E50" s="99">
        <v>5.2191300000000003E-2</v>
      </c>
      <c r="F50" s="99">
        <v>-0.5</v>
      </c>
      <c r="G50" s="99">
        <v>0.5</v>
      </c>
    </row>
    <row r="51" spans="2:7">
      <c r="B51" s="56" t="s">
        <v>413</v>
      </c>
      <c r="C51" s="71" t="s">
        <v>411</v>
      </c>
      <c r="D51" s="99">
        <v>2.4287000000000002E-3</v>
      </c>
      <c r="E51" s="99">
        <v>8.94596E-2</v>
      </c>
      <c r="F51" s="99">
        <v>-1.3333330000000001</v>
      </c>
      <c r="G51" s="99">
        <v>1.1666669999999999</v>
      </c>
    </row>
    <row r="52" spans="2:7">
      <c r="B52" s="55" t="s">
        <v>86</v>
      </c>
      <c r="C52" s="71" t="s">
        <v>412</v>
      </c>
      <c r="D52" s="99">
        <v>4.2502E-3</v>
      </c>
      <c r="E52" s="99">
        <v>0.1574622</v>
      </c>
      <c r="F52" s="99">
        <v>-2.5833330000000001</v>
      </c>
      <c r="G52" s="99">
        <v>1.75</v>
      </c>
    </row>
    <row r="53" spans="2:7" ht="18" customHeight="1">
      <c r="B53" s="53" t="s">
        <v>87</v>
      </c>
      <c r="C53" s="72"/>
      <c r="D53" s="72"/>
      <c r="E53" s="72"/>
      <c r="F53" s="72"/>
      <c r="G53" s="72"/>
    </row>
    <row r="54" spans="2:7" ht="13.5" thickBot="1">
      <c r="B54" s="150" t="s">
        <v>414</v>
      </c>
      <c r="C54" s="73" t="s">
        <v>101</v>
      </c>
      <c r="D54" s="67">
        <v>1.20594E-2</v>
      </c>
      <c r="E54" s="67">
        <v>0.16792860000000001</v>
      </c>
      <c r="F54" s="67">
        <v>0</v>
      </c>
      <c r="G54" s="67">
        <v>3</v>
      </c>
    </row>
    <row r="55" spans="2:7" ht="5.25" customHeight="1">
      <c r="B55" s="80"/>
      <c r="C55" s="80"/>
      <c r="D55" s="81"/>
      <c r="E55" s="81"/>
      <c r="F55" s="81"/>
      <c r="G55" s="81"/>
    </row>
    <row r="56" spans="2:7">
      <c r="B56" s="82" t="s">
        <v>105</v>
      </c>
      <c r="C56" s="80"/>
      <c r="D56" s="81"/>
      <c r="E56" s="81"/>
      <c r="F56" s="81"/>
      <c r="G56" s="81"/>
    </row>
    <row r="57" spans="2:7">
      <c r="B57" s="82" t="s">
        <v>415</v>
      </c>
      <c r="C57" s="80"/>
      <c r="D57" s="81"/>
      <c r="E57" s="81"/>
      <c r="F57" s="81"/>
      <c r="G57" s="81"/>
    </row>
  </sheetData>
  <mergeCells count="1">
    <mergeCell ref="B3:G3"/>
  </mergeCells>
  <phoneticPr fontId="10" type="noConversion"/>
  <pageMargins left="0.75" right="0.75" top="1" bottom="1" header="0.4921259845" footer="0.492125984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57"/>
  <sheetViews>
    <sheetView zoomScaleNormal="100" workbookViewId="0">
      <selection activeCell="B3" sqref="B3:H3"/>
    </sheetView>
  </sheetViews>
  <sheetFormatPr baseColWidth="10" defaultColWidth="11.42578125" defaultRowHeight="11.25"/>
  <cols>
    <col min="1" max="1" width="8.7109375" style="20" customWidth="1"/>
    <col min="2" max="2" width="10.28515625" style="20" customWidth="1"/>
    <col min="3" max="3" width="43.140625" style="20" customWidth="1"/>
    <col min="4" max="7" width="10.28515625" style="20" customWidth="1"/>
    <col min="8" max="8" width="15.5703125" style="20" customWidth="1"/>
    <col min="9" max="16384" width="11.42578125" style="20"/>
  </cols>
  <sheetData>
    <row r="3" spans="2:16">
      <c r="B3" s="268" t="s">
        <v>421</v>
      </c>
      <c r="C3" s="268"/>
      <c r="D3" s="268"/>
      <c r="E3" s="268"/>
      <c r="F3" s="268"/>
      <c r="G3" s="268"/>
      <c r="H3" s="268"/>
    </row>
    <row r="4" spans="2:16" ht="6" customHeight="1">
      <c r="B4" s="21"/>
      <c r="C4" s="21"/>
      <c r="D4" s="21"/>
      <c r="E4" s="21"/>
      <c r="F4" s="21"/>
      <c r="G4" s="21"/>
      <c r="H4" s="21"/>
    </row>
    <row r="5" spans="2:16" ht="33" customHeight="1">
      <c r="B5" s="22" t="s">
        <v>40</v>
      </c>
      <c r="C5" s="153" t="s">
        <v>41</v>
      </c>
      <c r="D5" s="248" t="s">
        <v>416</v>
      </c>
      <c r="E5" s="249"/>
      <c r="F5" s="248" t="s">
        <v>417</v>
      </c>
      <c r="G5" s="249"/>
      <c r="H5" s="102" t="s">
        <v>420</v>
      </c>
    </row>
    <row r="6" spans="2:16" s="24" customFormat="1" ht="12.75" customHeight="1">
      <c r="B6" s="23"/>
      <c r="C6" s="23"/>
      <c r="D6" s="154" t="s">
        <v>422</v>
      </c>
      <c r="E6" s="154" t="s">
        <v>423</v>
      </c>
      <c r="F6" s="154" t="s">
        <v>422</v>
      </c>
      <c r="G6" s="154" t="s">
        <v>423</v>
      </c>
      <c r="H6" s="154" t="s">
        <v>423</v>
      </c>
    </row>
    <row r="7" spans="2:16" ht="21" customHeight="1">
      <c r="B7" s="25" t="s">
        <v>4</v>
      </c>
      <c r="C7" s="26"/>
      <c r="D7" s="27"/>
      <c r="E7" s="27"/>
      <c r="F7" s="27"/>
      <c r="G7" s="27"/>
      <c r="H7" s="27"/>
    </row>
    <row r="8" spans="2:16" ht="12.75">
      <c r="B8" s="29"/>
      <c r="C8" s="57" t="s">
        <v>74</v>
      </c>
      <c r="D8" s="62" t="s">
        <v>197</v>
      </c>
      <c r="E8" s="62" t="s">
        <v>1</v>
      </c>
      <c r="F8" s="62" t="s">
        <v>204</v>
      </c>
      <c r="G8" s="62" t="s">
        <v>26</v>
      </c>
      <c r="H8" s="62" t="s">
        <v>1</v>
      </c>
      <c r="J8" s="2"/>
      <c r="K8" s="2"/>
      <c r="L8" s="2"/>
      <c r="M8" s="2"/>
      <c r="N8" s="2"/>
      <c r="O8" s="2"/>
      <c r="P8" s="2"/>
    </row>
    <row r="9" spans="2:16" ht="12.75">
      <c r="B9" s="31"/>
      <c r="C9" s="30" t="s">
        <v>61</v>
      </c>
      <c r="D9" s="62" t="s">
        <v>198</v>
      </c>
      <c r="E9" s="62" t="s">
        <v>202</v>
      </c>
      <c r="F9" s="62" t="s">
        <v>205</v>
      </c>
      <c r="G9" s="62" t="s">
        <v>210</v>
      </c>
      <c r="H9" s="62" t="s">
        <v>273</v>
      </c>
      <c r="J9" s="2"/>
      <c r="K9" s="2"/>
      <c r="L9" s="2"/>
      <c r="M9" s="2"/>
      <c r="N9" s="2"/>
      <c r="O9" s="2"/>
      <c r="P9" s="2"/>
    </row>
    <row r="10" spans="2:16" ht="12.75">
      <c r="B10" s="31"/>
      <c r="C10" s="77" t="s">
        <v>121</v>
      </c>
      <c r="D10" s="62" t="s">
        <v>199</v>
      </c>
      <c r="E10" s="62" t="s">
        <v>127</v>
      </c>
      <c r="F10" s="62" t="s">
        <v>206</v>
      </c>
      <c r="G10" s="62" t="s">
        <v>211</v>
      </c>
      <c r="H10" s="62" t="s">
        <v>167</v>
      </c>
      <c r="J10" s="2"/>
      <c r="K10" s="2"/>
      <c r="L10" s="2"/>
      <c r="M10" s="2"/>
      <c r="N10" s="2"/>
      <c r="O10" s="2"/>
      <c r="P10" s="2"/>
    </row>
    <row r="11" spans="2:16" ht="12.75">
      <c r="B11" s="31"/>
      <c r="C11" s="30" t="s">
        <v>81</v>
      </c>
      <c r="D11" s="62" t="s">
        <v>200</v>
      </c>
      <c r="E11" s="62" t="s">
        <v>2</v>
      </c>
      <c r="F11" s="62" t="s">
        <v>207</v>
      </c>
      <c r="G11" s="62" t="s">
        <v>1</v>
      </c>
      <c r="H11" s="62" t="s">
        <v>1</v>
      </c>
      <c r="J11" s="2"/>
      <c r="K11" s="2"/>
      <c r="L11" s="2"/>
      <c r="M11" s="2"/>
      <c r="N11" s="2"/>
      <c r="O11" s="2"/>
      <c r="P11" s="2"/>
    </row>
    <row r="12" spans="2:16" ht="12.75">
      <c r="B12" s="31"/>
      <c r="C12" s="30" t="s">
        <v>79</v>
      </c>
      <c r="D12" s="62" t="s">
        <v>187</v>
      </c>
      <c r="E12" s="62" t="s">
        <v>203</v>
      </c>
      <c r="F12" s="62" t="s">
        <v>208</v>
      </c>
      <c r="G12" s="62" t="s">
        <v>158</v>
      </c>
      <c r="H12" s="62" t="s">
        <v>132</v>
      </c>
      <c r="J12" s="2"/>
      <c r="K12" s="2"/>
      <c r="L12" s="2"/>
      <c r="M12" s="2"/>
      <c r="N12" s="2"/>
      <c r="O12" s="2"/>
      <c r="P12" s="2"/>
    </row>
    <row r="13" spans="2:16" ht="12.75">
      <c r="B13" s="31"/>
      <c r="C13" s="14" t="s">
        <v>80</v>
      </c>
      <c r="D13" s="62" t="s">
        <v>201</v>
      </c>
      <c r="E13" s="62" t="s">
        <v>271</v>
      </c>
      <c r="F13" s="62" t="s">
        <v>209</v>
      </c>
      <c r="G13" s="62" t="s">
        <v>125</v>
      </c>
      <c r="H13" s="62" t="s">
        <v>125</v>
      </c>
      <c r="J13" s="2"/>
      <c r="K13" s="2"/>
      <c r="L13" s="2"/>
      <c r="M13" s="2"/>
      <c r="N13" s="2"/>
      <c r="O13" s="2"/>
      <c r="P13" s="2"/>
    </row>
    <row r="14" spans="2:16" ht="12.75">
      <c r="B14" s="31"/>
      <c r="C14" s="32" t="s">
        <v>28</v>
      </c>
      <c r="D14" s="61"/>
      <c r="E14" s="61"/>
      <c r="F14" s="61"/>
      <c r="G14" s="61"/>
      <c r="H14" s="61"/>
      <c r="J14" s="2"/>
      <c r="K14" s="2"/>
      <c r="L14" s="2"/>
      <c r="M14" s="2"/>
      <c r="N14" s="2"/>
      <c r="O14" s="2"/>
      <c r="P14" s="2"/>
    </row>
    <row r="15" spans="2:16" ht="12.75">
      <c r="B15" s="25"/>
      <c r="C15" s="35" t="s">
        <v>29</v>
      </c>
      <c r="D15" s="62" t="s">
        <v>213</v>
      </c>
      <c r="E15" s="62" t="s">
        <v>192</v>
      </c>
      <c r="F15" s="62" t="s">
        <v>219</v>
      </c>
      <c r="G15" s="62" t="s">
        <v>156</v>
      </c>
      <c r="H15" s="62" t="s">
        <v>130</v>
      </c>
      <c r="J15" s="2"/>
      <c r="K15" s="2"/>
      <c r="L15" s="2"/>
      <c r="M15" s="2"/>
      <c r="N15" s="2"/>
      <c r="O15" s="2"/>
      <c r="P15" s="2"/>
    </row>
    <row r="16" spans="2:16" ht="12.75">
      <c r="B16" s="25"/>
      <c r="C16" s="35" t="s">
        <v>30</v>
      </c>
      <c r="D16" s="62" t="s">
        <v>214</v>
      </c>
      <c r="E16" s="62" t="s">
        <v>1</v>
      </c>
      <c r="F16" s="62" t="s">
        <v>220</v>
      </c>
      <c r="G16" s="62" t="s">
        <v>225</v>
      </c>
      <c r="H16" s="62" t="s">
        <v>142</v>
      </c>
      <c r="J16" s="2"/>
      <c r="K16" s="2"/>
      <c r="L16" s="2"/>
      <c r="M16" s="2"/>
      <c r="N16" s="2"/>
      <c r="O16" s="2"/>
      <c r="P16" s="2"/>
    </row>
    <row r="17" spans="2:16" ht="12.75">
      <c r="B17" s="25"/>
      <c r="C17" s="149" t="s">
        <v>67</v>
      </c>
      <c r="D17" s="62" t="s">
        <v>215</v>
      </c>
      <c r="E17" s="62" t="s">
        <v>218</v>
      </c>
      <c r="F17" s="62" t="s">
        <v>221</v>
      </c>
      <c r="G17" s="62" t="s">
        <v>142</v>
      </c>
      <c r="H17" s="62" t="s">
        <v>126</v>
      </c>
      <c r="J17" s="2"/>
      <c r="K17" s="2"/>
      <c r="L17" s="2"/>
      <c r="M17" s="2"/>
      <c r="N17" s="2"/>
      <c r="O17" s="2"/>
      <c r="P17" s="2"/>
    </row>
    <row r="18" spans="2:16" ht="12.75">
      <c r="B18" s="25"/>
      <c r="C18" s="35" t="s">
        <v>68</v>
      </c>
      <c r="D18" s="62" t="s">
        <v>166</v>
      </c>
      <c r="E18" s="62" t="s">
        <v>124</v>
      </c>
      <c r="F18" s="62" t="s">
        <v>222</v>
      </c>
      <c r="G18" s="62" t="s">
        <v>100</v>
      </c>
      <c r="H18" s="62" t="s">
        <v>141</v>
      </c>
      <c r="J18" s="2"/>
      <c r="K18" s="2"/>
      <c r="L18" s="2"/>
      <c r="M18" s="2"/>
      <c r="N18" s="2"/>
      <c r="O18" s="2"/>
      <c r="P18" s="2"/>
    </row>
    <row r="19" spans="2:16" ht="12.75">
      <c r="B19" s="25"/>
      <c r="C19" s="35" t="s">
        <v>70</v>
      </c>
      <c r="D19" s="62" t="s">
        <v>216</v>
      </c>
      <c r="E19" s="62" t="s">
        <v>1</v>
      </c>
      <c r="F19" s="62" t="s">
        <v>223</v>
      </c>
      <c r="G19" s="62" t="s">
        <v>226</v>
      </c>
      <c r="H19" s="62" t="s">
        <v>127</v>
      </c>
      <c r="J19" s="2"/>
      <c r="K19" s="2"/>
      <c r="L19" s="2"/>
      <c r="M19" s="2"/>
      <c r="N19" s="2"/>
      <c r="O19" s="2"/>
      <c r="P19" s="2"/>
    </row>
    <row r="20" spans="2:16" ht="12.75">
      <c r="B20" s="25"/>
      <c r="C20" s="149" t="s">
        <v>69</v>
      </c>
      <c r="D20" s="62" t="s">
        <v>217</v>
      </c>
      <c r="E20" s="62" t="s">
        <v>110</v>
      </c>
      <c r="F20" s="62" t="s">
        <v>224</v>
      </c>
      <c r="G20" s="62" t="s">
        <v>186</v>
      </c>
      <c r="H20" s="62" t="s">
        <v>142</v>
      </c>
      <c r="J20" s="2"/>
      <c r="K20" s="2"/>
      <c r="L20" s="2"/>
      <c r="M20" s="2"/>
      <c r="N20" s="2"/>
      <c r="O20" s="2"/>
      <c r="P20" s="2"/>
    </row>
    <row r="21" spans="2:16" ht="12.75">
      <c r="B21" s="25"/>
      <c r="C21" s="149" t="s">
        <v>72</v>
      </c>
      <c r="D21" s="62" t="s">
        <v>227</v>
      </c>
      <c r="E21" s="62" t="s">
        <v>179</v>
      </c>
      <c r="F21" s="62" t="s">
        <v>231</v>
      </c>
      <c r="G21" s="62" t="s">
        <v>143</v>
      </c>
      <c r="H21" s="62" t="s">
        <v>122</v>
      </c>
      <c r="J21" s="2"/>
      <c r="K21" s="2"/>
      <c r="L21" s="2"/>
      <c r="M21" s="2"/>
      <c r="N21" s="2"/>
      <c r="O21" s="2"/>
      <c r="P21" s="2"/>
    </row>
    <row r="22" spans="2:16" ht="12.75">
      <c r="B22" s="25"/>
      <c r="C22" s="149" t="s">
        <v>418</v>
      </c>
      <c r="D22" s="62" t="s">
        <v>174</v>
      </c>
      <c r="E22" s="62" t="s">
        <v>134</v>
      </c>
      <c r="F22" s="62" t="s">
        <v>232</v>
      </c>
      <c r="G22" s="62" t="s">
        <v>184</v>
      </c>
      <c r="H22" s="62" t="s">
        <v>156</v>
      </c>
      <c r="J22" s="2"/>
      <c r="K22" s="2"/>
      <c r="L22" s="2"/>
      <c r="M22" s="2"/>
      <c r="N22" s="2"/>
      <c r="O22" s="2"/>
      <c r="P22" s="2"/>
    </row>
    <row r="23" spans="2:16" ht="12.75">
      <c r="B23" s="25"/>
      <c r="C23" s="149" t="s">
        <v>419</v>
      </c>
      <c r="D23" s="62" t="s">
        <v>188</v>
      </c>
      <c r="E23" s="62" t="s">
        <v>160</v>
      </c>
      <c r="F23" s="62" t="s">
        <v>233</v>
      </c>
      <c r="G23" s="62" t="s">
        <v>169</v>
      </c>
      <c r="H23" s="62" t="s">
        <v>143</v>
      </c>
      <c r="J23" s="2"/>
      <c r="K23" s="2"/>
      <c r="L23" s="2"/>
      <c r="M23" s="2"/>
      <c r="N23" s="2"/>
      <c r="O23" s="2"/>
      <c r="P23" s="2"/>
    </row>
    <row r="24" spans="2:16" ht="12.75">
      <c r="B24" s="25"/>
      <c r="C24" s="35" t="s">
        <v>31</v>
      </c>
      <c r="D24" s="62" t="s">
        <v>228</v>
      </c>
      <c r="E24" s="62" t="s">
        <v>142</v>
      </c>
      <c r="F24" s="62" t="s">
        <v>234</v>
      </c>
      <c r="G24" s="62" t="s">
        <v>1</v>
      </c>
      <c r="H24" s="62" t="s">
        <v>26</v>
      </c>
      <c r="J24" s="2"/>
      <c r="K24" s="2"/>
      <c r="L24" s="2"/>
      <c r="M24" s="2"/>
      <c r="N24" s="2"/>
      <c r="O24" s="2"/>
      <c r="P24" s="2"/>
    </row>
    <row r="25" spans="2:16" ht="12.75">
      <c r="B25" s="25"/>
      <c r="C25" s="14" t="s">
        <v>88</v>
      </c>
      <c r="D25" s="62" t="s">
        <v>229</v>
      </c>
      <c r="E25" s="62" t="s">
        <v>230</v>
      </c>
      <c r="F25" s="62" t="s">
        <v>235</v>
      </c>
      <c r="G25" s="62" t="s">
        <v>127</v>
      </c>
      <c r="H25" s="62" t="s">
        <v>143</v>
      </c>
      <c r="J25" s="2"/>
      <c r="K25" s="2"/>
      <c r="L25" s="2"/>
      <c r="M25" s="2"/>
      <c r="N25" s="2"/>
      <c r="O25" s="2"/>
      <c r="P25" s="2"/>
    </row>
    <row r="26" spans="2:16" ht="12.75">
      <c r="B26" s="25"/>
      <c r="C26" s="30"/>
      <c r="D26" s="34"/>
      <c r="E26" s="34"/>
      <c r="F26" s="34"/>
      <c r="G26" s="34"/>
      <c r="H26" s="34"/>
      <c r="J26" s="2"/>
      <c r="K26" s="2"/>
      <c r="L26" s="2"/>
      <c r="M26" s="2"/>
      <c r="N26" s="2"/>
      <c r="O26" s="2"/>
      <c r="P26" s="2"/>
    </row>
    <row r="27" spans="2:16" ht="12.75">
      <c r="B27" s="76" t="s">
        <v>120</v>
      </c>
      <c r="C27" s="26"/>
      <c r="D27" s="27"/>
      <c r="E27" s="27"/>
      <c r="F27" s="27"/>
      <c r="G27" s="27"/>
      <c r="H27" s="27"/>
      <c r="J27" s="2"/>
      <c r="K27" s="2"/>
      <c r="L27" s="2"/>
      <c r="M27" s="2"/>
      <c r="N27" s="2"/>
      <c r="O27" s="2"/>
      <c r="P27" s="2"/>
    </row>
    <row r="28" spans="2:16" s="38" customFormat="1" ht="12.75">
      <c r="B28" s="32"/>
      <c r="C28" s="54" t="s">
        <v>93</v>
      </c>
      <c r="D28" s="62" t="s">
        <v>236</v>
      </c>
      <c r="E28" s="62" t="s">
        <v>26</v>
      </c>
      <c r="F28" s="62" t="s">
        <v>170</v>
      </c>
      <c r="G28" s="62" t="s">
        <v>202</v>
      </c>
      <c r="H28" s="62" t="s">
        <v>100</v>
      </c>
      <c r="J28" s="2"/>
      <c r="K28" s="2"/>
      <c r="L28" s="2"/>
      <c r="M28" s="2"/>
      <c r="N28" s="2"/>
      <c r="O28" s="2"/>
      <c r="P28" s="2"/>
    </row>
    <row r="29" spans="2:16" s="28" customFormat="1" ht="12.75">
      <c r="B29" s="31"/>
      <c r="C29" s="30" t="s">
        <v>63</v>
      </c>
      <c r="D29" s="62" t="s">
        <v>237</v>
      </c>
      <c r="E29" s="62" t="s">
        <v>108</v>
      </c>
      <c r="F29" s="62" t="s">
        <v>166</v>
      </c>
      <c r="G29" s="62" t="s">
        <v>152</v>
      </c>
      <c r="H29" s="62" t="s">
        <v>157</v>
      </c>
      <c r="J29" s="2"/>
      <c r="K29" s="2"/>
      <c r="L29" s="2"/>
      <c r="M29" s="2"/>
      <c r="N29" s="2"/>
      <c r="O29" s="2"/>
      <c r="P29" s="2"/>
    </row>
    <row r="30" spans="2:16" s="28" customFormat="1" ht="12.75">
      <c r="B30" s="31"/>
      <c r="C30" s="30" t="s">
        <v>64</v>
      </c>
      <c r="D30" s="62" t="s">
        <v>238</v>
      </c>
      <c r="E30" s="62" t="s">
        <v>98</v>
      </c>
      <c r="F30" s="62" t="s">
        <v>240</v>
      </c>
      <c r="G30" s="62" t="s">
        <v>154</v>
      </c>
      <c r="H30" s="62" t="s">
        <v>160</v>
      </c>
      <c r="J30" s="2"/>
      <c r="K30" s="2"/>
      <c r="L30" s="2"/>
      <c r="M30" s="2"/>
      <c r="N30" s="2"/>
      <c r="O30" s="2"/>
      <c r="P30" s="2"/>
    </row>
    <row r="31" spans="2:16" s="28" customFormat="1" ht="12.75">
      <c r="B31" s="31"/>
      <c r="C31" s="14" t="s">
        <v>90</v>
      </c>
      <c r="D31" s="62" t="s">
        <v>239</v>
      </c>
      <c r="E31" s="62" t="s">
        <v>148</v>
      </c>
      <c r="F31" s="62" t="s">
        <v>183</v>
      </c>
      <c r="G31" s="62" t="s">
        <v>184</v>
      </c>
      <c r="H31" s="62" t="s">
        <v>154</v>
      </c>
      <c r="J31" s="2"/>
      <c r="K31" s="2"/>
      <c r="L31" s="2"/>
      <c r="M31" s="2"/>
      <c r="N31" s="2"/>
      <c r="O31" s="2"/>
      <c r="P31" s="2"/>
    </row>
    <row r="32" spans="2:16" ht="12.75">
      <c r="B32" s="31"/>
      <c r="C32" s="32"/>
      <c r="D32" s="63"/>
      <c r="E32" s="63"/>
      <c r="F32" s="63"/>
      <c r="G32" s="63"/>
      <c r="H32" s="63"/>
      <c r="J32" s="2"/>
      <c r="K32" s="2"/>
      <c r="L32" s="2"/>
      <c r="M32" s="2"/>
      <c r="N32" s="2"/>
      <c r="O32" s="2"/>
      <c r="P32" s="2"/>
    </row>
    <row r="33" spans="2:18" ht="12.75">
      <c r="B33" s="37" t="s">
        <v>22</v>
      </c>
      <c r="C33" s="26"/>
      <c r="D33" s="64"/>
      <c r="E33" s="64"/>
      <c r="F33" s="64"/>
      <c r="G33" s="64"/>
      <c r="H33" s="64"/>
      <c r="J33" s="2"/>
      <c r="K33" s="247"/>
      <c r="L33" s="247"/>
      <c r="M33" s="247"/>
      <c r="N33" s="247"/>
      <c r="O33" s="247"/>
      <c r="P33" s="247"/>
      <c r="Q33" s="247"/>
      <c r="R33" s="247"/>
    </row>
    <row r="34" spans="2:18" ht="12.75">
      <c r="B34" s="25"/>
      <c r="C34" s="14" t="s">
        <v>32</v>
      </c>
      <c r="D34" s="62" t="s">
        <v>242</v>
      </c>
      <c r="E34" s="62" t="s">
        <v>108</v>
      </c>
      <c r="F34" s="62" t="s">
        <v>181</v>
      </c>
      <c r="G34" s="62" t="s">
        <v>172</v>
      </c>
      <c r="H34" s="62" t="s">
        <v>275</v>
      </c>
      <c r="J34" s="2"/>
      <c r="K34" s="2"/>
      <c r="L34" s="2"/>
      <c r="M34" s="2"/>
      <c r="N34" s="2"/>
      <c r="O34" s="2"/>
      <c r="P34" s="2"/>
    </row>
    <row r="35" spans="2:18" ht="12.75" hidden="1">
      <c r="B35" s="25"/>
      <c r="C35" s="30" t="s">
        <v>65</v>
      </c>
      <c r="D35" s="62" t="s">
        <v>182</v>
      </c>
      <c r="E35" s="62" t="s">
        <v>247</v>
      </c>
      <c r="F35" s="62" t="s">
        <v>163</v>
      </c>
      <c r="G35" s="62" t="s">
        <v>160</v>
      </c>
      <c r="H35" s="62" t="s">
        <v>152</v>
      </c>
      <c r="J35" s="2"/>
      <c r="K35" s="2"/>
      <c r="L35" s="2"/>
      <c r="M35" s="2"/>
      <c r="N35" s="2"/>
      <c r="O35" s="2"/>
      <c r="P35" s="2"/>
    </row>
    <row r="36" spans="2:18" ht="12.75">
      <c r="B36" s="25"/>
      <c r="C36" s="14" t="s">
        <v>66</v>
      </c>
      <c r="D36" s="62" t="s">
        <v>241</v>
      </c>
      <c r="E36" s="62" t="s">
        <v>248</v>
      </c>
      <c r="F36" s="62" t="s">
        <v>251</v>
      </c>
      <c r="G36" s="62" t="s">
        <v>254</v>
      </c>
      <c r="H36" s="62" t="s">
        <v>152</v>
      </c>
      <c r="J36" s="2"/>
      <c r="K36" s="162"/>
      <c r="L36" s="2"/>
      <c r="M36" s="2"/>
      <c r="N36" s="2"/>
      <c r="O36" s="2"/>
      <c r="P36" s="2"/>
    </row>
    <row r="37" spans="2:18" ht="12.75">
      <c r="B37" s="25"/>
      <c r="C37" s="68" t="s">
        <v>103</v>
      </c>
      <c r="D37" s="62" t="s">
        <v>243</v>
      </c>
      <c r="E37" s="62" t="s">
        <v>249</v>
      </c>
      <c r="F37" s="62" t="s">
        <v>252</v>
      </c>
      <c r="G37" s="62" t="s">
        <v>249</v>
      </c>
      <c r="H37" s="62" t="s">
        <v>218</v>
      </c>
      <c r="J37" s="2"/>
      <c r="K37" s="2"/>
      <c r="L37" s="2"/>
      <c r="M37" s="2"/>
      <c r="N37" s="2"/>
      <c r="O37" s="2"/>
      <c r="P37" s="2"/>
    </row>
    <row r="38" spans="2:18" ht="12.75">
      <c r="B38" s="25"/>
      <c r="C38" s="30" t="s">
        <v>33</v>
      </c>
      <c r="D38" s="62" t="s">
        <v>244</v>
      </c>
      <c r="E38" s="62" t="s">
        <v>157</v>
      </c>
      <c r="F38" s="62" t="s">
        <v>253</v>
      </c>
      <c r="G38" s="62" t="s">
        <v>143</v>
      </c>
      <c r="H38" s="62" t="s">
        <v>248</v>
      </c>
      <c r="J38" s="2"/>
      <c r="K38" s="2"/>
      <c r="L38" s="2"/>
      <c r="M38" s="2"/>
      <c r="N38" s="2"/>
      <c r="O38" s="2"/>
      <c r="P38" s="2"/>
    </row>
    <row r="39" spans="2:18" ht="12.75">
      <c r="B39" s="25"/>
      <c r="C39" s="57" t="s">
        <v>83</v>
      </c>
      <c r="D39" s="62" t="s">
        <v>245</v>
      </c>
      <c r="E39" s="62" t="s">
        <v>134</v>
      </c>
      <c r="F39" s="62" t="s">
        <v>163</v>
      </c>
      <c r="G39" s="62" t="s">
        <v>176</v>
      </c>
      <c r="H39" s="62" t="s">
        <v>26</v>
      </c>
      <c r="J39" s="2"/>
      <c r="K39" s="162"/>
      <c r="L39" s="2"/>
      <c r="M39" s="2"/>
      <c r="N39" s="2"/>
      <c r="O39" s="2"/>
      <c r="P39" s="2"/>
    </row>
    <row r="40" spans="2:18" ht="12.75">
      <c r="B40" s="25"/>
      <c r="C40" s="56" t="s">
        <v>85</v>
      </c>
      <c r="D40" s="62" t="s">
        <v>246</v>
      </c>
      <c r="E40" s="62" t="s">
        <v>1</v>
      </c>
      <c r="F40" s="62" t="s">
        <v>274</v>
      </c>
      <c r="G40" s="62" t="s">
        <v>129</v>
      </c>
      <c r="H40" s="62" t="s">
        <v>1</v>
      </c>
      <c r="J40" s="2"/>
      <c r="K40" s="2"/>
      <c r="L40" s="2"/>
      <c r="M40" s="2"/>
      <c r="N40" s="2"/>
      <c r="O40" s="2"/>
      <c r="P40" s="2"/>
    </row>
    <row r="41" spans="2:18" ht="10.5" customHeight="1">
      <c r="B41" s="25"/>
      <c r="C41" s="54"/>
      <c r="D41" s="65"/>
      <c r="E41" s="65"/>
      <c r="F41" s="65"/>
      <c r="G41" s="65"/>
      <c r="H41" s="65"/>
      <c r="J41" s="2"/>
      <c r="K41" s="2"/>
      <c r="L41" s="2"/>
      <c r="M41" s="2"/>
      <c r="N41" s="2"/>
      <c r="O41" s="2"/>
      <c r="P41" s="2"/>
    </row>
    <row r="42" spans="2:18" ht="12.75">
      <c r="B42" s="25" t="s">
        <v>23</v>
      </c>
      <c r="C42" s="26"/>
      <c r="D42" s="64"/>
      <c r="E42" s="64"/>
      <c r="F42" s="64"/>
      <c r="G42" s="64"/>
      <c r="H42" s="64"/>
      <c r="J42" s="2"/>
      <c r="K42" s="2"/>
      <c r="L42" s="2"/>
      <c r="M42" s="2"/>
      <c r="N42" s="2"/>
      <c r="O42" s="2"/>
      <c r="P42" s="2"/>
    </row>
    <row r="43" spans="2:18" ht="12.75">
      <c r="B43" s="29"/>
      <c r="C43" s="30" t="s">
        <v>34</v>
      </c>
      <c r="D43" s="65" t="s">
        <v>193</v>
      </c>
      <c r="E43" s="65" t="s">
        <v>148</v>
      </c>
      <c r="F43" s="65" t="s">
        <v>263</v>
      </c>
      <c r="G43" s="65" t="s">
        <v>270</v>
      </c>
      <c r="H43" s="65" t="s">
        <v>56</v>
      </c>
      <c r="J43" s="2"/>
      <c r="K43" s="2"/>
      <c r="L43" s="2"/>
      <c r="M43" s="2"/>
      <c r="N43" s="2"/>
      <c r="O43" s="2"/>
      <c r="P43" s="2"/>
    </row>
    <row r="44" spans="2:18" ht="12.75">
      <c r="B44" s="31"/>
      <c r="C44" s="30" t="s">
        <v>35</v>
      </c>
      <c r="D44" s="65" t="s">
        <v>257</v>
      </c>
      <c r="E44" s="65" t="s">
        <v>127</v>
      </c>
      <c r="F44" s="65" t="s">
        <v>264</v>
      </c>
      <c r="G44" s="65" t="s">
        <v>168</v>
      </c>
      <c r="H44" s="65" t="s">
        <v>160</v>
      </c>
      <c r="J44" s="2"/>
      <c r="K44" s="2"/>
      <c r="L44" s="2"/>
      <c r="M44" s="2"/>
      <c r="N44" s="2"/>
      <c r="O44" s="2"/>
      <c r="P44" s="2"/>
    </row>
    <row r="45" spans="2:18">
      <c r="B45" s="31"/>
      <c r="C45" s="36" t="s">
        <v>36</v>
      </c>
      <c r="D45" s="65" t="s">
        <v>258</v>
      </c>
      <c r="E45" s="65" t="s">
        <v>56</v>
      </c>
      <c r="F45" s="65" t="s">
        <v>265</v>
      </c>
      <c r="G45" s="65" t="s">
        <v>271</v>
      </c>
      <c r="H45" s="65" t="s">
        <v>56</v>
      </c>
    </row>
    <row r="46" spans="2:18">
      <c r="B46" s="31"/>
      <c r="C46" s="30" t="s">
        <v>37</v>
      </c>
      <c r="D46" s="65" t="s">
        <v>259</v>
      </c>
      <c r="E46" s="65" t="s">
        <v>107</v>
      </c>
      <c r="F46" s="65" t="s">
        <v>266</v>
      </c>
      <c r="G46" s="65" t="s">
        <v>1</v>
      </c>
      <c r="H46" s="65" t="s">
        <v>1</v>
      </c>
    </row>
    <row r="47" spans="2:18">
      <c r="B47" s="31"/>
      <c r="C47" s="32" t="s">
        <v>38</v>
      </c>
      <c r="D47" s="65" t="s">
        <v>260</v>
      </c>
      <c r="E47" s="65" t="s">
        <v>129</v>
      </c>
      <c r="F47" s="65" t="s">
        <v>267</v>
      </c>
      <c r="G47" s="65" t="s">
        <v>225</v>
      </c>
      <c r="H47" s="65" t="s">
        <v>178</v>
      </c>
    </row>
    <row r="48" spans="2:18">
      <c r="B48" s="33"/>
      <c r="C48" s="40" t="s">
        <v>39</v>
      </c>
      <c r="D48" s="65" t="s">
        <v>190</v>
      </c>
      <c r="E48" s="65" t="s">
        <v>262</v>
      </c>
      <c r="F48" s="65" t="s">
        <v>268</v>
      </c>
      <c r="G48" s="65" t="s">
        <v>141</v>
      </c>
      <c r="H48" s="65" t="s">
        <v>25</v>
      </c>
    </row>
    <row r="49" spans="2:9">
      <c r="B49" s="41"/>
      <c r="C49" s="56" t="s">
        <v>86</v>
      </c>
      <c r="D49" s="65" t="s">
        <v>261</v>
      </c>
      <c r="E49" s="65" t="s">
        <v>211</v>
      </c>
      <c r="F49" s="65" t="s">
        <v>269</v>
      </c>
      <c r="G49" s="65" t="s">
        <v>156</v>
      </c>
      <c r="H49" s="65" t="s">
        <v>107</v>
      </c>
    </row>
    <row r="50" spans="2:9">
      <c r="B50" s="41"/>
      <c r="C50" s="40"/>
      <c r="D50" s="65"/>
      <c r="E50" s="65"/>
      <c r="F50" s="65"/>
      <c r="G50" s="65"/>
      <c r="H50" s="65"/>
    </row>
    <row r="51" spans="2:9" s="33" customFormat="1">
      <c r="B51" s="37" t="s">
        <v>60</v>
      </c>
      <c r="C51" s="58"/>
      <c r="D51" s="60"/>
      <c r="E51" s="60"/>
      <c r="F51" s="60"/>
      <c r="G51" s="60"/>
      <c r="H51" s="60"/>
      <c r="I51" s="28"/>
    </row>
    <row r="52" spans="2:9" s="33" customFormat="1">
      <c r="B52" s="27"/>
      <c r="C52" s="26" t="s">
        <v>73</v>
      </c>
      <c r="D52" s="103" t="s">
        <v>272</v>
      </c>
      <c r="E52" s="103" t="s">
        <v>129</v>
      </c>
      <c r="F52" s="103" t="s">
        <v>155</v>
      </c>
      <c r="G52" s="103" t="s">
        <v>171</v>
      </c>
      <c r="H52" s="103" t="s">
        <v>262</v>
      </c>
      <c r="I52" s="28"/>
    </row>
    <row r="53" spans="2:9" ht="6" customHeight="1">
      <c r="B53" s="33"/>
      <c r="C53" s="33"/>
      <c r="D53" s="33"/>
      <c r="E53" s="33"/>
      <c r="F53" s="33"/>
      <c r="G53" s="33"/>
      <c r="H53" s="33"/>
      <c r="I53" s="28"/>
    </row>
    <row r="54" spans="2:9" ht="24" customHeight="1">
      <c r="B54" s="247" t="s">
        <v>432</v>
      </c>
      <c r="C54" s="247"/>
      <c r="D54" s="247"/>
      <c r="E54" s="247"/>
      <c r="F54" s="247"/>
      <c r="G54" s="247"/>
      <c r="H54" s="247"/>
      <c r="I54" s="28"/>
    </row>
    <row r="55" spans="2:9" ht="24" customHeight="1">
      <c r="B55" s="247" t="s">
        <v>431</v>
      </c>
      <c r="C55" s="247"/>
      <c r="D55" s="247"/>
      <c r="E55" s="247"/>
      <c r="F55" s="247"/>
      <c r="G55" s="247"/>
      <c r="H55" s="247"/>
    </row>
    <row r="56" spans="2:9" ht="3.75" customHeight="1">
      <c r="B56" s="83" t="s">
        <v>27</v>
      </c>
      <c r="C56" s="83"/>
      <c r="D56" s="80"/>
      <c r="E56" s="80"/>
      <c r="F56" s="80"/>
      <c r="G56" s="80"/>
      <c r="H56" s="80"/>
    </row>
    <row r="57" spans="2:9">
      <c r="B57" s="82" t="s">
        <v>106</v>
      </c>
      <c r="C57" s="80"/>
      <c r="D57" s="80"/>
      <c r="E57" s="80"/>
      <c r="F57" s="80"/>
      <c r="G57" s="80"/>
      <c r="H57" s="80"/>
    </row>
  </sheetData>
  <mergeCells count="6">
    <mergeCell ref="B55:H55"/>
    <mergeCell ref="K33:R33"/>
    <mergeCell ref="B54:H54"/>
    <mergeCell ref="B3:H3"/>
    <mergeCell ref="D5:E5"/>
    <mergeCell ref="F5:G5"/>
  </mergeCells>
  <phoneticPr fontId="3" type="noConversion"/>
  <pageMargins left="0.75" right="0.75" top="1" bottom="1" header="0.4921259845" footer="0.4921259845"/>
  <pageSetup paperSize="9" scale="92" orientation="portrait" r:id="rId1"/>
  <headerFooter alignWithMargins="0"/>
  <ignoredErrors>
    <ignoredError sqref="D26:G27 E8:H12 D9:D13 E13:F13 D14:F14 G13:H25 D15:F25 D32:G33 E28:H31 D29:D31 D53:G53 D52:H52 D50:G51 D43:H49 D41:G42 D39:G39 E40 D34:G34 D35:G35 D36:G36 D37:G37 D38:G38 F40:H40 H34:H3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50"/>
  <sheetViews>
    <sheetView zoomScaleNormal="100" workbookViewId="0">
      <selection activeCell="B3" sqref="B3:E3"/>
    </sheetView>
  </sheetViews>
  <sheetFormatPr baseColWidth="10" defaultColWidth="11.42578125" defaultRowHeight="12.75"/>
  <cols>
    <col min="1" max="1" width="8.7109375" style="42" customWidth="1"/>
    <col min="2" max="2" width="39.85546875" style="42" customWidth="1"/>
    <col min="3" max="3" width="21" style="42" customWidth="1"/>
    <col min="4" max="16384" width="11.42578125" style="42"/>
  </cols>
  <sheetData>
    <row r="3" spans="2:5">
      <c r="B3" s="255" t="s">
        <v>510</v>
      </c>
      <c r="C3" s="255"/>
      <c r="D3" s="255"/>
      <c r="E3" s="255"/>
    </row>
    <row r="4" spans="2:5">
      <c r="B4" s="145"/>
      <c r="C4" s="145"/>
      <c r="D4" s="155"/>
      <c r="E4" s="155"/>
    </row>
    <row r="5" spans="2:5">
      <c r="B5" s="146"/>
      <c r="C5" s="159"/>
      <c r="D5" s="160"/>
      <c r="E5" s="146" t="s">
        <v>424</v>
      </c>
    </row>
    <row r="6" spans="2:5">
      <c r="B6" s="95"/>
      <c r="C6" s="156" t="s">
        <v>422</v>
      </c>
      <c r="D6" s="156" t="s">
        <v>423</v>
      </c>
      <c r="E6" s="156" t="s">
        <v>423</v>
      </c>
    </row>
    <row r="7" spans="2:5" s="49" customFormat="1">
      <c r="B7" s="93" t="s">
        <v>104</v>
      </c>
      <c r="C7" s="96"/>
      <c r="D7" s="155"/>
      <c r="E7" s="155"/>
    </row>
    <row r="8" spans="2:5" s="49" customFormat="1">
      <c r="B8" s="78" t="s">
        <v>5</v>
      </c>
      <c r="C8" s="89" t="s">
        <v>285</v>
      </c>
      <c r="D8" s="97" t="s">
        <v>26</v>
      </c>
      <c r="E8" s="155"/>
    </row>
    <row r="9" spans="2:5" s="49" customFormat="1">
      <c r="B9" s="78"/>
      <c r="D9" s="155"/>
      <c r="E9" s="155"/>
    </row>
    <row r="10" spans="2:5" s="49" customFormat="1">
      <c r="B10" s="93" t="s">
        <v>42</v>
      </c>
      <c r="C10" s="97" t="s">
        <v>0</v>
      </c>
      <c r="D10" s="155"/>
      <c r="E10" s="155"/>
    </row>
    <row r="11" spans="2:5">
      <c r="B11" s="78" t="s">
        <v>43</v>
      </c>
      <c r="C11" s="97" t="s">
        <v>151</v>
      </c>
      <c r="D11" s="97" t="s">
        <v>1</v>
      </c>
      <c r="E11" s="155"/>
    </row>
    <row r="12" spans="2:5">
      <c r="B12" s="78"/>
      <c r="D12" s="155"/>
      <c r="E12" s="155"/>
    </row>
    <row r="13" spans="2:5">
      <c r="B13" s="78" t="s">
        <v>44</v>
      </c>
      <c r="C13" s="97" t="s">
        <v>133</v>
      </c>
      <c r="D13" s="97" t="s">
        <v>134</v>
      </c>
      <c r="E13" s="155"/>
    </row>
    <row r="14" spans="2:5">
      <c r="B14" s="78" t="s">
        <v>45</v>
      </c>
      <c r="C14" s="97" t="s">
        <v>150</v>
      </c>
      <c r="D14" s="97" t="s">
        <v>1</v>
      </c>
      <c r="E14" s="155"/>
    </row>
    <row r="15" spans="2:5">
      <c r="B15" s="78"/>
      <c r="D15" s="155"/>
      <c r="E15" s="155"/>
    </row>
    <row r="16" spans="2:5">
      <c r="B16" s="3" t="s">
        <v>46</v>
      </c>
      <c r="C16" s="97" t="s">
        <v>286</v>
      </c>
      <c r="D16" s="97" t="s">
        <v>128</v>
      </c>
      <c r="E16" s="155"/>
    </row>
    <row r="17" spans="2:10">
      <c r="B17" s="3"/>
      <c r="D17" s="155"/>
      <c r="E17" s="155"/>
    </row>
    <row r="18" spans="2:10">
      <c r="B18" s="43" t="s">
        <v>91</v>
      </c>
      <c r="C18" s="97" t="s">
        <v>123</v>
      </c>
      <c r="D18" s="97" t="s">
        <v>109</v>
      </c>
      <c r="E18" s="155"/>
    </row>
    <row r="19" spans="2:10">
      <c r="B19" s="3"/>
      <c r="D19" s="155"/>
      <c r="E19" s="155"/>
    </row>
    <row r="20" spans="2:10">
      <c r="B20" s="43" t="s">
        <v>92</v>
      </c>
      <c r="C20" s="97" t="s">
        <v>287</v>
      </c>
      <c r="D20" s="97" t="s">
        <v>288</v>
      </c>
      <c r="E20" s="155"/>
    </row>
    <row r="21" spans="2:10">
      <c r="B21" s="43"/>
      <c r="D21" s="155"/>
      <c r="E21" s="155"/>
    </row>
    <row r="22" spans="2:10">
      <c r="B22" s="3" t="s">
        <v>111</v>
      </c>
      <c r="C22" s="97" t="s">
        <v>161</v>
      </c>
      <c r="D22" s="97" t="s">
        <v>249</v>
      </c>
      <c r="E22" s="155"/>
    </row>
    <row r="23" spans="2:10">
      <c r="B23" s="85"/>
      <c r="C23" s="155"/>
      <c r="D23" s="155"/>
      <c r="E23" s="155"/>
    </row>
    <row r="24" spans="2:10">
      <c r="B24" s="85" t="s">
        <v>425</v>
      </c>
      <c r="C24" s="155"/>
      <c r="D24" s="155"/>
      <c r="E24" s="97" t="s">
        <v>1</v>
      </c>
    </row>
    <row r="25" spans="2:10">
      <c r="B25" s="43" t="s">
        <v>426</v>
      </c>
      <c r="C25" s="97" t="s">
        <v>276</v>
      </c>
      <c r="D25" s="97" t="s">
        <v>1</v>
      </c>
      <c r="E25" s="155"/>
    </row>
    <row r="26" spans="2:10">
      <c r="B26" s="85" t="s">
        <v>427</v>
      </c>
      <c r="C26" s="97" t="s">
        <v>278</v>
      </c>
      <c r="D26" s="97" t="s">
        <v>125</v>
      </c>
      <c r="E26" s="155"/>
    </row>
    <row r="27" spans="2:10">
      <c r="B27" s="85"/>
      <c r="C27" s="155"/>
      <c r="D27" s="155"/>
      <c r="E27" s="155"/>
    </row>
    <row r="28" spans="2:10">
      <c r="B28" s="85" t="s">
        <v>428</v>
      </c>
      <c r="C28" s="155"/>
      <c r="D28" s="155"/>
      <c r="E28" s="97" t="s">
        <v>1</v>
      </c>
    </row>
    <row r="29" spans="2:10">
      <c r="B29" s="85" t="s">
        <v>426</v>
      </c>
      <c r="C29" s="97" t="s">
        <v>280</v>
      </c>
      <c r="D29" s="97" t="s">
        <v>26</v>
      </c>
      <c r="E29" s="155"/>
    </row>
    <row r="30" spans="2:10">
      <c r="B30" s="85" t="s">
        <v>427</v>
      </c>
      <c r="C30" s="97" t="s">
        <v>282</v>
      </c>
      <c r="D30" s="97" t="s">
        <v>1</v>
      </c>
      <c r="E30" s="155"/>
    </row>
    <row r="31" spans="2:10">
      <c r="B31" s="85"/>
      <c r="C31" s="155"/>
      <c r="D31" s="155"/>
      <c r="E31" s="155"/>
      <c r="J31" s="161"/>
    </row>
    <row r="32" spans="2:10">
      <c r="B32" s="85" t="s">
        <v>429</v>
      </c>
      <c r="C32" s="155"/>
      <c r="D32" s="155"/>
      <c r="E32" s="97" t="s">
        <v>1</v>
      </c>
    </row>
    <row r="33" spans="2:5">
      <c r="B33" s="85" t="s">
        <v>426</v>
      </c>
      <c r="C33" s="97" t="s">
        <v>283</v>
      </c>
      <c r="D33" s="97" t="s">
        <v>1</v>
      </c>
      <c r="E33" s="155"/>
    </row>
    <row r="34" spans="2:5">
      <c r="B34" s="85" t="s">
        <v>427</v>
      </c>
      <c r="C34" s="97" t="s">
        <v>175</v>
      </c>
      <c r="D34" s="97" t="s">
        <v>131</v>
      </c>
      <c r="E34" s="155"/>
    </row>
    <row r="35" spans="2:5">
      <c r="B35" s="85"/>
      <c r="C35" s="155"/>
      <c r="D35" s="155"/>
      <c r="E35" s="155"/>
    </row>
    <row r="36" spans="2:5">
      <c r="B36" s="85" t="s">
        <v>430</v>
      </c>
      <c r="C36" s="155"/>
      <c r="D36" s="155"/>
      <c r="E36" s="97" t="s">
        <v>1</v>
      </c>
    </row>
    <row r="37" spans="2:5">
      <c r="B37" s="43" t="s">
        <v>426</v>
      </c>
      <c r="C37" s="97" t="s">
        <v>195</v>
      </c>
      <c r="D37" s="97" t="s">
        <v>1</v>
      </c>
      <c r="E37" s="155"/>
    </row>
    <row r="38" spans="2:5">
      <c r="B38" s="43" t="s">
        <v>427</v>
      </c>
      <c r="C38" s="97" t="s">
        <v>284</v>
      </c>
      <c r="D38" s="97" t="s">
        <v>26</v>
      </c>
      <c r="E38" s="155"/>
    </row>
    <row r="39" spans="2:5">
      <c r="B39" s="43"/>
      <c r="C39" s="97"/>
      <c r="D39" s="97"/>
      <c r="E39" s="155"/>
    </row>
    <row r="40" spans="2:5">
      <c r="B40" s="43" t="s">
        <v>433</v>
      </c>
      <c r="D40" s="155"/>
      <c r="E40" s="97" t="s">
        <v>98</v>
      </c>
    </row>
    <row r="41" spans="2:5">
      <c r="B41" s="43" t="s">
        <v>426</v>
      </c>
      <c r="C41" s="97" t="s">
        <v>290</v>
      </c>
      <c r="D41" s="97" t="s">
        <v>162</v>
      </c>
      <c r="E41" s="155"/>
    </row>
    <row r="42" spans="2:5">
      <c r="B42" s="43" t="s">
        <v>427</v>
      </c>
      <c r="C42" s="97" t="s">
        <v>170</v>
      </c>
      <c r="D42" s="97" t="s">
        <v>153</v>
      </c>
      <c r="E42" s="155"/>
    </row>
    <row r="43" spans="2:5">
      <c r="B43" s="44"/>
      <c r="C43" s="157"/>
      <c r="D43" s="158"/>
      <c r="E43" s="158"/>
    </row>
    <row r="44" spans="2:5">
      <c r="B44" s="45" t="s">
        <v>57</v>
      </c>
      <c r="C44" s="97" t="s">
        <v>293</v>
      </c>
      <c r="D44" s="155"/>
      <c r="E44" s="155"/>
    </row>
    <row r="45" spans="2:5">
      <c r="B45" s="45" t="s">
        <v>58</v>
      </c>
      <c r="C45" s="97" t="s">
        <v>294</v>
      </c>
      <c r="D45" s="155"/>
      <c r="E45" s="155"/>
    </row>
    <row r="46" spans="2:5">
      <c r="B46" s="46" t="s">
        <v>59</v>
      </c>
      <c r="C46" s="98" t="s">
        <v>295</v>
      </c>
      <c r="D46" s="158"/>
      <c r="E46" s="158"/>
    </row>
    <row r="47" spans="2:5" ht="6" customHeight="1">
      <c r="B47" s="47"/>
      <c r="C47" s="48"/>
      <c r="D47" s="155"/>
      <c r="E47" s="155"/>
    </row>
    <row r="48" spans="2:5" ht="46.5" customHeight="1">
      <c r="B48" s="254" t="s">
        <v>505</v>
      </c>
      <c r="C48" s="254"/>
      <c r="D48" s="254"/>
      <c r="E48" s="254"/>
    </row>
    <row r="49" spans="2:5" ht="4.5" customHeight="1">
      <c r="B49" s="250"/>
      <c r="C49" s="251"/>
      <c r="D49" s="155"/>
      <c r="E49" s="155"/>
    </row>
    <row r="50" spans="2:5" ht="12.75" customHeight="1">
      <c r="B50" s="252" t="s">
        <v>106</v>
      </c>
      <c r="C50" s="253"/>
      <c r="D50" s="155"/>
      <c r="E50" s="155"/>
    </row>
  </sheetData>
  <mergeCells count="4">
    <mergeCell ref="B49:C49"/>
    <mergeCell ref="B50:C50"/>
    <mergeCell ref="B48:E48"/>
    <mergeCell ref="B3:E3"/>
  </mergeCells>
  <phoneticPr fontId="3" type="noConversion"/>
  <pageMargins left="0.75" right="0.75" top="1" bottom="1" header="0.4921259845" footer="0.4921259845"/>
  <pageSetup orientation="portrait" r:id="rId1"/>
  <headerFooter alignWithMargins="0"/>
  <ignoredErrors>
    <ignoredError sqref="C10:C11 C44:C46 C13:C14 C16 C18 C20 C22 C25:C26 C29:C30 C33:C34 C41:C42 D8 D40:D42 D11:D23 D25:D27 D29:D31 D33:D35 C37:D38 E24:E36 E4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34"/>
  <sheetViews>
    <sheetView workbookViewId="0">
      <selection activeCell="B3" sqref="B3:G3"/>
    </sheetView>
  </sheetViews>
  <sheetFormatPr baseColWidth="10" defaultColWidth="11.42578125" defaultRowHeight="11.25"/>
  <cols>
    <col min="1" max="1" width="11.42578125" style="4"/>
    <col min="2" max="2" width="54.42578125" style="4" customWidth="1"/>
    <col min="3" max="5" width="13" style="4" customWidth="1"/>
    <col min="6" max="6" width="11.42578125" style="4" hidden="1" customWidth="1"/>
    <col min="7" max="7" width="13.140625" style="4" hidden="1" customWidth="1"/>
    <col min="8" max="16384" width="11.42578125" style="4"/>
  </cols>
  <sheetData>
    <row r="3" spans="2:8">
      <c r="B3" s="259" t="s">
        <v>508</v>
      </c>
      <c r="C3" s="259"/>
      <c r="D3" s="259"/>
      <c r="E3" s="259"/>
      <c r="F3" s="259"/>
      <c r="G3" s="259"/>
    </row>
    <row r="4" spans="2:8">
      <c r="B4" s="137"/>
      <c r="C4" s="137"/>
      <c r="D4" s="137"/>
      <c r="E4" s="137"/>
      <c r="F4" s="137"/>
    </row>
    <row r="5" spans="2:8" ht="12.75" customHeight="1">
      <c r="B5" s="195"/>
      <c r="C5" s="195"/>
      <c r="D5" s="195"/>
      <c r="E5" s="198" t="s">
        <v>502</v>
      </c>
      <c r="F5" s="74"/>
      <c r="G5" s="135" t="s">
        <v>371</v>
      </c>
      <c r="H5" s="107"/>
    </row>
    <row r="6" spans="2:8">
      <c r="B6" s="104"/>
      <c r="C6" s="134" t="s">
        <v>422</v>
      </c>
      <c r="D6" s="134" t="s">
        <v>423</v>
      </c>
      <c r="E6" s="134" t="s">
        <v>423</v>
      </c>
      <c r="F6" s="134" t="s">
        <v>3</v>
      </c>
      <c r="G6" s="136" t="s">
        <v>21</v>
      </c>
      <c r="H6" s="107"/>
    </row>
    <row r="7" spans="2:8">
      <c r="B7" s="86"/>
      <c r="C7" s="144"/>
      <c r="D7" s="163"/>
      <c r="E7" s="163"/>
      <c r="F7" s="144" t="s">
        <v>0</v>
      </c>
      <c r="G7" s="144"/>
    </row>
    <row r="8" spans="2:8" ht="12" customHeight="1">
      <c r="B8" s="85" t="s">
        <v>425</v>
      </c>
      <c r="C8" s="163"/>
      <c r="D8" s="163"/>
      <c r="E8" s="163" t="s">
        <v>1</v>
      </c>
      <c r="F8" s="163"/>
      <c r="G8" s="163"/>
    </row>
    <row r="9" spans="2:8" ht="12" customHeight="1">
      <c r="B9" s="86" t="s">
        <v>497</v>
      </c>
      <c r="C9" s="144" t="s">
        <v>298</v>
      </c>
      <c r="D9" s="144" t="s">
        <v>1</v>
      </c>
      <c r="E9" s="86"/>
      <c r="F9" s="144" t="s">
        <v>376</v>
      </c>
      <c r="G9" s="144" t="s">
        <v>1</v>
      </c>
    </row>
    <row r="10" spans="2:8" ht="12" customHeight="1">
      <c r="B10" s="86" t="s">
        <v>498</v>
      </c>
      <c r="C10" s="144" t="s">
        <v>299</v>
      </c>
      <c r="D10" s="144" t="s">
        <v>1</v>
      </c>
      <c r="E10" s="163"/>
      <c r="F10" s="144" t="s">
        <v>250</v>
      </c>
      <c r="G10" s="144"/>
    </row>
    <row r="11" spans="2:8" ht="12" customHeight="1">
      <c r="B11" s="86" t="s">
        <v>500</v>
      </c>
      <c r="C11" s="144" t="s">
        <v>300</v>
      </c>
      <c r="D11" s="144" t="s">
        <v>141</v>
      </c>
      <c r="E11" s="163"/>
      <c r="F11" s="144" t="s">
        <v>250</v>
      </c>
      <c r="G11" s="144"/>
    </row>
    <row r="12" spans="2:8" ht="12" customHeight="1">
      <c r="B12" s="86" t="s">
        <v>499</v>
      </c>
      <c r="C12" s="144" t="s">
        <v>161</v>
      </c>
      <c r="D12" s="144" t="s">
        <v>218</v>
      </c>
      <c r="E12" s="163"/>
      <c r="F12" s="144" t="s">
        <v>377</v>
      </c>
      <c r="G12" s="144"/>
    </row>
    <row r="13" spans="2:8" ht="12" customHeight="1">
      <c r="B13" s="85"/>
      <c r="C13" s="86"/>
      <c r="D13" s="163"/>
      <c r="E13" s="163"/>
      <c r="F13" s="163"/>
      <c r="G13" s="163"/>
    </row>
    <row r="14" spans="2:8" ht="12" customHeight="1">
      <c r="B14" s="85" t="s">
        <v>428</v>
      </c>
      <c r="C14" s="86"/>
      <c r="D14" s="163"/>
      <c r="E14" s="163"/>
      <c r="F14" s="163"/>
      <c r="G14" s="163"/>
    </row>
    <row r="15" spans="2:8" ht="12" customHeight="1">
      <c r="B15" s="85" t="s">
        <v>426</v>
      </c>
      <c r="C15" s="163" t="s">
        <v>194</v>
      </c>
      <c r="D15" s="163" t="s">
        <v>26</v>
      </c>
      <c r="E15" s="144"/>
      <c r="F15" s="144" t="s">
        <v>383</v>
      </c>
      <c r="G15" s="144"/>
    </row>
    <row r="16" spans="2:8" ht="12" customHeight="1">
      <c r="B16" s="85" t="s">
        <v>427</v>
      </c>
      <c r="C16" s="163" t="s">
        <v>207</v>
      </c>
      <c r="D16" s="97" t="s">
        <v>1</v>
      </c>
      <c r="E16" s="144"/>
      <c r="F16" s="144" t="s">
        <v>384</v>
      </c>
      <c r="G16" s="144"/>
    </row>
    <row r="17" spans="2:7" ht="12" customHeight="1">
      <c r="B17" s="86"/>
      <c r="C17" s="86"/>
      <c r="D17" s="163"/>
      <c r="E17" s="163"/>
      <c r="F17" s="144" t="s">
        <v>255</v>
      </c>
      <c r="G17" s="144"/>
    </row>
    <row r="18" spans="2:7" ht="12" customHeight="1">
      <c r="B18" s="85" t="s">
        <v>429</v>
      </c>
      <c r="C18" s="86"/>
      <c r="D18" s="86"/>
      <c r="E18" s="163"/>
      <c r="F18" s="144" t="s">
        <v>369</v>
      </c>
      <c r="G18" s="144"/>
    </row>
    <row r="19" spans="2:7" ht="12" customHeight="1">
      <c r="B19" s="85" t="s">
        <v>426</v>
      </c>
      <c r="C19" s="163" t="s">
        <v>297</v>
      </c>
      <c r="D19" s="163" t="s">
        <v>1</v>
      </c>
      <c r="E19" s="144"/>
      <c r="F19" s="144" t="s">
        <v>250</v>
      </c>
      <c r="G19" s="144"/>
    </row>
    <row r="20" spans="2:7" ht="12" customHeight="1">
      <c r="B20" s="85" t="s">
        <v>427</v>
      </c>
      <c r="C20" s="163" t="s">
        <v>306</v>
      </c>
      <c r="D20" s="163" t="s">
        <v>159</v>
      </c>
      <c r="E20" s="144"/>
      <c r="F20" s="144" t="s">
        <v>382</v>
      </c>
      <c r="G20" s="144"/>
    </row>
    <row r="21" spans="2:7" ht="12" customHeight="1">
      <c r="B21" s="85"/>
      <c r="C21" s="86"/>
      <c r="D21" s="163"/>
      <c r="E21" s="163"/>
      <c r="F21" s="144" t="s">
        <v>305</v>
      </c>
      <c r="G21" s="144"/>
    </row>
    <row r="22" spans="2:7" ht="12" customHeight="1">
      <c r="B22" s="85" t="s">
        <v>430</v>
      </c>
      <c r="C22" s="86"/>
      <c r="D22" s="163"/>
      <c r="E22" s="163" t="s">
        <v>141</v>
      </c>
      <c r="F22" s="144" t="s">
        <v>378</v>
      </c>
      <c r="G22" s="144"/>
    </row>
    <row r="23" spans="2:7" ht="12" customHeight="1">
      <c r="B23" s="86" t="s">
        <v>497</v>
      </c>
      <c r="C23" s="163" t="s">
        <v>301</v>
      </c>
      <c r="D23" s="163" t="s">
        <v>100</v>
      </c>
      <c r="E23" s="163"/>
      <c r="F23" s="144" t="s">
        <v>379</v>
      </c>
      <c r="G23" s="144"/>
    </row>
    <row r="24" spans="2:7" ht="12" customHeight="1">
      <c r="B24" s="86" t="s">
        <v>498</v>
      </c>
      <c r="C24" s="163" t="s">
        <v>302</v>
      </c>
      <c r="D24" s="163" t="s">
        <v>25</v>
      </c>
      <c r="E24" s="86"/>
      <c r="F24" s="144" t="s">
        <v>380</v>
      </c>
      <c r="G24" s="144" t="s">
        <v>126</v>
      </c>
    </row>
    <row r="25" spans="2:7" ht="12" customHeight="1">
      <c r="B25" s="86" t="s">
        <v>500</v>
      </c>
      <c r="C25" s="163" t="s">
        <v>303</v>
      </c>
      <c r="D25" s="163" t="s">
        <v>1</v>
      </c>
      <c r="E25" s="163"/>
      <c r="F25" s="144" t="s">
        <v>296</v>
      </c>
      <c r="G25" s="144"/>
    </row>
    <row r="26" spans="2:7" ht="12" customHeight="1">
      <c r="B26" s="86" t="s">
        <v>499</v>
      </c>
      <c r="C26" s="163" t="s">
        <v>304</v>
      </c>
      <c r="D26" s="163" t="s">
        <v>149</v>
      </c>
      <c r="E26" s="163"/>
      <c r="F26" s="144" t="s">
        <v>381</v>
      </c>
      <c r="G26" s="144"/>
    </row>
    <row r="27" spans="2:7">
      <c r="B27" s="104"/>
      <c r="C27" s="104"/>
      <c r="D27" s="98"/>
      <c r="E27" s="98"/>
      <c r="F27" s="98" t="s">
        <v>250</v>
      </c>
      <c r="G27" s="98"/>
    </row>
    <row r="28" spans="2:7" hidden="1">
      <c r="B28" s="86" t="s">
        <v>9</v>
      </c>
      <c r="C28" s="144" t="s">
        <v>212</v>
      </c>
      <c r="D28" s="163"/>
      <c r="E28" s="144"/>
      <c r="F28" s="144" t="s">
        <v>256</v>
      </c>
      <c r="G28" s="144"/>
    </row>
    <row r="29" spans="2:7" hidden="1">
      <c r="B29" s="86" t="s">
        <v>51</v>
      </c>
      <c r="C29" s="144" t="s">
        <v>164</v>
      </c>
      <c r="D29" s="163"/>
      <c r="E29" s="144"/>
      <c r="F29" s="144" t="s">
        <v>335</v>
      </c>
      <c r="G29" s="144"/>
    </row>
    <row r="30" spans="2:7" hidden="1">
      <c r="B30" s="104" t="s">
        <v>96</v>
      </c>
      <c r="C30" s="98"/>
      <c r="D30" s="98"/>
      <c r="E30" s="98"/>
      <c r="F30" s="98" t="s">
        <v>370</v>
      </c>
      <c r="G30" s="98"/>
    </row>
    <row r="31" spans="2:7" ht="3.75" customHeight="1">
      <c r="B31" s="86"/>
      <c r="C31" s="86"/>
      <c r="D31" s="86"/>
      <c r="E31" s="86"/>
      <c r="F31" s="86"/>
      <c r="G31" s="86"/>
    </row>
    <row r="32" spans="2:7" ht="45" customHeight="1">
      <c r="B32" s="256" t="s">
        <v>506</v>
      </c>
      <c r="C32" s="256"/>
      <c r="D32" s="256"/>
      <c r="E32" s="256"/>
      <c r="F32" s="256"/>
      <c r="G32" s="256"/>
    </row>
    <row r="33" spans="2:7" ht="5.25" customHeight="1">
      <c r="B33" s="85"/>
      <c r="C33" s="87"/>
      <c r="D33" s="87"/>
      <c r="E33" s="87"/>
      <c r="F33" s="87"/>
      <c r="G33" s="87"/>
    </row>
    <row r="34" spans="2:7">
      <c r="B34" s="85" t="s">
        <v>106</v>
      </c>
      <c r="C34" s="87"/>
      <c r="D34" s="87"/>
      <c r="E34" s="87"/>
      <c r="F34" s="87"/>
      <c r="G34" s="87"/>
    </row>
  </sheetData>
  <mergeCells count="2">
    <mergeCell ref="B3:G3"/>
    <mergeCell ref="B32:G32"/>
  </mergeCells>
  <pageMargins left="0.7" right="0.7" top="0.78740157499999996" bottom="0.78740157499999996" header="0.3" footer="0.3"/>
  <pageSetup orientation="portrait" r:id="rId1"/>
  <ignoredErrors>
    <ignoredError sqref="F6 E10:F11 C28:C30 E27:G30 D9:D11 C24 F21:G26 D21:E26 E8 C12:F12 G9:G12 C15:D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46"/>
  <sheetViews>
    <sheetView workbookViewId="0">
      <selection activeCell="B3" sqref="B3:G3"/>
    </sheetView>
  </sheetViews>
  <sheetFormatPr baseColWidth="10" defaultColWidth="11.42578125" defaultRowHeight="12"/>
  <cols>
    <col min="1" max="1" width="11.42578125" style="106"/>
    <col min="2" max="2" width="50.42578125" style="106" customWidth="1"/>
    <col min="3" max="5" width="13.28515625" style="106" customWidth="1"/>
    <col min="6" max="6" width="13.28515625" style="140" hidden="1" customWidth="1"/>
    <col min="7" max="7" width="13.28515625" style="106" hidden="1" customWidth="1"/>
    <col min="8" max="16384" width="11.42578125" style="106"/>
  </cols>
  <sheetData>
    <row r="3" spans="2:9">
      <c r="B3" s="255" t="s">
        <v>514</v>
      </c>
      <c r="C3" s="255"/>
      <c r="D3" s="255"/>
      <c r="E3" s="255"/>
      <c r="F3" s="255"/>
      <c r="G3" s="255"/>
    </row>
    <row r="4" spans="2:9">
      <c r="B4" s="138"/>
      <c r="C4" s="138"/>
      <c r="D4" s="138"/>
      <c r="E4" s="138"/>
      <c r="F4" s="141"/>
      <c r="G4" s="138"/>
    </row>
    <row r="5" spans="2:9" ht="12" customHeight="1">
      <c r="B5" s="147"/>
      <c r="C5" s="197"/>
      <c r="D5" s="197"/>
      <c r="E5" s="198" t="s">
        <v>502</v>
      </c>
      <c r="F5" s="97"/>
      <c r="G5" s="135" t="s">
        <v>374</v>
      </c>
    </row>
    <row r="6" spans="2:9">
      <c r="B6" s="139"/>
      <c r="C6" s="134" t="s">
        <v>422</v>
      </c>
      <c r="D6" s="134" t="s">
        <v>423</v>
      </c>
      <c r="E6" s="134" t="s">
        <v>423</v>
      </c>
      <c r="F6" s="134" t="s">
        <v>3</v>
      </c>
      <c r="G6" s="136" t="s">
        <v>21</v>
      </c>
    </row>
    <row r="7" spans="2:9">
      <c r="B7" s="138"/>
      <c r="C7" s="141"/>
      <c r="D7" s="141"/>
      <c r="E7" s="138"/>
      <c r="F7" s="141" t="s">
        <v>0</v>
      </c>
      <c r="G7" s="138"/>
    </row>
    <row r="8" spans="2:9">
      <c r="B8" s="85" t="s">
        <v>425</v>
      </c>
      <c r="C8" s="163"/>
      <c r="D8" s="163"/>
      <c r="E8" s="163" t="s">
        <v>1</v>
      </c>
      <c r="F8" s="141"/>
      <c r="G8" s="138"/>
    </row>
    <row r="9" spans="2:9">
      <c r="B9" s="86" t="s">
        <v>503</v>
      </c>
      <c r="C9" s="163" t="s">
        <v>307</v>
      </c>
      <c r="D9" s="163" t="s">
        <v>1</v>
      </c>
      <c r="E9" s="86"/>
      <c r="F9" s="141" t="s">
        <v>308</v>
      </c>
      <c r="G9" s="141" t="s">
        <v>1</v>
      </c>
    </row>
    <row r="10" spans="2:9">
      <c r="B10" s="86" t="s">
        <v>504</v>
      </c>
      <c r="C10" s="163" t="s">
        <v>277</v>
      </c>
      <c r="D10" s="163" t="s">
        <v>1</v>
      </c>
      <c r="E10" s="163"/>
      <c r="F10" s="141" t="s">
        <v>250</v>
      </c>
      <c r="G10" s="141"/>
    </row>
    <row r="11" spans="2:9">
      <c r="B11" s="86" t="s">
        <v>500</v>
      </c>
      <c r="C11" s="163" t="s">
        <v>278</v>
      </c>
      <c r="D11" s="163" t="s">
        <v>125</v>
      </c>
      <c r="E11" s="163"/>
      <c r="F11" s="141" t="s">
        <v>180</v>
      </c>
      <c r="G11" s="141"/>
    </row>
    <row r="12" spans="2:9">
      <c r="B12" s="86" t="s">
        <v>499</v>
      </c>
      <c r="C12" s="163" t="s">
        <v>251</v>
      </c>
      <c r="D12" s="163" t="s">
        <v>309</v>
      </c>
      <c r="E12" s="163"/>
      <c r="F12" s="141" t="s">
        <v>250</v>
      </c>
      <c r="G12" s="141"/>
    </row>
    <row r="13" spans="2:9">
      <c r="B13" s="85"/>
      <c r="C13" s="86"/>
      <c r="D13" s="163"/>
      <c r="E13" s="163"/>
      <c r="F13" s="141"/>
      <c r="G13" s="141"/>
    </row>
    <row r="14" spans="2:9">
      <c r="B14" s="85" t="s">
        <v>428</v>
      </c>
      <c r="C14" s="86"/>
      <c r="D14" s="163"/>
      <c r="E14" s="163" t="s">
        <v>1</v>
      </c>
      <c r="F14" s="141"/>
      <c r="G14" s="141"/>
    </row>
    <row r="15" spans="2:9">
      <c r="B15" s="86" t="s">
        <v>503</v>
      </c>
      <c r="C15" s="163" t="s">
        <v>316</v>
      </c>
      <c r="D15" s="163" t="s">
        <v>1</v>
      </c>
      <c r="E15" s="163"/>
      <c r="F15" s="141"/>
      <c r="G15" s="141"/>
    </row>
    <row r="16" spans="2:9">
      <c r="B16" s="86" t="s">
        <v>504</v>
      </c>
      <c r="C16" s="163" t="s">
        <v>318</v>
      </c>
      <c r="D16" s="163" t="s">
        <v>1</v>
      </c>
      <c r="E16" s="163"/>
      <c r="F16" s="141" t="s">
        <v>310</v>
      </c>
      <c r="G16" s="141"/>
      <c r="I16" s="4"/>
    </row>
    <row r="17" spans="2:9">
      <c r="B17" s="86" t="s">
        <v>500</v>
      </c>
      <c r="C17" s="163" t="s">
        <v>191</v>
      </c>
      <c r="D17" s="163" t="s">
        <v>225</v>
      </c>
      <c r="E17" s="86"/>
      <c r="F17" s="141" t="s">
        <v>317</v>
      </c>
      <c r="G17" s="141" t="s">
        <v>134</v>
      </c>
    </row>
    <row r="18" spans="2:9">
      <c r="B18" s="86" t="s">
        <v>499</v>
      </c>
      <c r="C18" s="163" t="s">
        <v>189</v>
      </c>
      <c r="D18" s="163" t="s">
        <v>134</v>
      </c>
      <c r="E18" s="163"/>
      <c r="F18" s="141" t="s">
        <v>250</v>
      </c>
      <c r="G18" s="141"/>
    </row>
    <row r="19" spans="2:9">
      <c r="B19" s="85"/>
      <c r="C19" s="86"/>
      <c r="D19" s="163"/>
      <c r="E19" s="163"/>
      <c r="F19" s="141" t="s">
        <v>319</v>
      </c>
      <c r="G19" s="141"/>
    </row>
    <row r="20" spans="2:9">
      <c r="B20" s="86" t="s">
        <v>507</v>
      </c>
      <c r="C20" s="86"/>
      <c r="D20" s="163"/>
      <c r="E20" s="163"/>
      <c r="F20" s="141" t="s">
        <v>250</v>
      </c>
      <c r="G20" s="141"/>
    </row>
    <row r="21" spans="2:9">
      <c r="B21" s="85" t="s">
        <v>426</v>
      </c>
      <c r="C21" s="163" t="s">
        <v>311</v>
      </c>
      <c r="D21" s="163" t="s">
        <v>1</v>
      </c>
      <c r="E21" s="163"/>
      <c r="F21" s="141" t="s">
        <v>320</v>
      </c>
      <c r="G21" s="141"/>
    </row>
    <row r="22" spans="2:9">
      <c r="B22" s="85" t="s">
        <v>427</v>
      </c>
      <c r="C22" s="163" t="s">
        <v>306</v>
      </c>
      <c r="D22" s="163" t="s">
        <v>211</v>
      </c>
      <c r="E22" s="163"/>
      <c r="F22" s="141" t="s">
        <v>321</v>
      </c>
      <c r="G22" s="141"/>
    </row>
    <row r="23" spans="2:9">
      <c r="B23" s="85"/>
      <c r="C23" s="163"/>
      <c r="D23" s="163"/>
      <c r="E23" s="163"/>
      <c r="F23" s="141"/>
      <c r="G23" s="141"/>
    </row>
    <row r="24" spans="2:9">
      <c r="B24" s="86" t="s">
        <v>501</v>
      </c>
      <c r="C24" s="86"/>
      <c r="D24" s="163"/>
      <c r="E24" s="163" t="s">
        <v>149</v>
      </c>
      <c r="F24" s="141" t="s">
        <v>140</v>
      </c>
      <c r="G24" s="141"/>
    </row>
    <row r="25" spans="2:9">
      <c r="B25" s="86" t="s">
        <v>503</v>
      </c>
      <c r="C25" s="163" t="s">
        <v>312</v>
      </c>
      <c r="D25" s="163" t="s">
        <v>134</v>
      </c>
      <c r="E25" s="163"/>
      <c r="F25" s="141" t="s">
        <v>281</v>
      </c>
      <c r="G25" s="141"/>
      <c r="I25" s="4"/>
    </row>
    <row r="26" spans="2:9">
      <c r="B26" s="86" t="s">
        <v>504</v>
      </c>
      <c r="C26" s="163" t="s">
        <v>314</v>
      </c>
      <c r="D26" s="163" t="s">
        <v>128</v>
      </c>
      <c r="E26" s="163"/>
      <c r="F26" s="141" t="s">
        <v>292</v>
      </c>
      <c r="G26" s="141"/>
      <c r="I26" s="4"/>
    </row>
    <row r="27" spans="2:9">
      <c r="B27" s="86" t="s">
        <v>500</v>
      </c>
      <c r="C27" s="163" t="s">
        <v>177</v>
      </c>
      <c r="D27" s="163" t="s">
        <v>148</v>
      </c>
      <c r="E27" s="86"/>
      <c r="F27" s="141" t="s">
        <v>313</v>
      </c>
      <c r="G27" s="141" t="s">
        <v>149</v>
      </c>
    </row>
    <row r="28" spans="2:9">
      <c r="B28" s="86" t="s">
        <v>499</v>
      </c>
      <c r="C28" s="163" t="s">
        <v>315</v>
      </c>
      <c r="D28" s="163" t="s">
        <v>134</v>
      </c>
      <c r="E28" s="163"/>
      <c r="F28" s="141" t="s">
        <v>281</v>
      </c>
      <c r="G28" s="141"/>
    </row>
    <row r="29" spans="2:9">
      <c r="B29" s="138"/>
      <c r="D29" s="141"/>
      <c r="E29" s="141"/>
      <c r="F29" s="141" t="s">
        <v>281</v>
      </c>
      <c r="G29" s="141"/>
      <c r="I29" s="4"/>
    </row>
    <row r="30" spans="2:9" hidden="1">
      <c r="B30" s="85" t="s">
        <v>330</v>
      </c>
      <c r="C30" s="141"/>
      <c r="D30" s="141"/>
      <c r="E30" s="141"/>
      <c r="F30" s="141" t="s">
        <v>322</v>
      </c>
      <c r="G30" s="141" t="s">
        <v>134</v>
      </c>
    </row>
    <row r="31" spans="2:9" hidden="1">
      <c r="B31" s="85"/>
      <c r="C31" s="141"/>
      <c r="D31" s="141"/>
      <c r="E31" s="141"/>
      <c r="F31" s="141" t="s">
        <v>279</v>
      </c>
      <c r="G31" s="141"/>
    </row>
    <row r="32" spans="2:9" hidden="1">
      <c r="B32" s="85" t="s">
        <v>331</v>
      </c>
      <c r="C32" s="141"/>
      <c r="D32" s="141"/>
      <c r="E32" s="141"/>
      <c r="F32" s="141" t="s">
        <v>323</v>
      </c>
      <c r="G32" s="141"/>
    </row>
    <row r="33" spans="2:7" hidden="1">
      <c r="B33" s="86"/>
      <c r="C33" s="141"/>
      <c r="D33" s="141"/>
      <c r="E33" s="141"/>
      <c r="F33" s="141" t="s">
        <v>324</v>
      </c>
      <c r="G33" s="141"/>
    </row>
    <row r="34" spans="2:7" hidden="1">
      <c r="B34" s="85" t="s">
        <v>332</v>
      </c>
      <c r="C34" s="141"/>
      <c r="D34" s="141"/>
      <c r="E34" s="141"/>
      <c r="F34" s="141" t="s">
        <v>325</v>
      </c>
      <c r="G34" s="141"/>
    </row>
    <row r="35" spans="2:7" hidden="1">
      <c r="B35" s="85"/>
      <c r="C35" s="141"/>
      <c r="D35" s="141"/>
      <c r="E35" s="141"/>
      <c r="F35" s="141" t="s">
        <v>326</v>
      </c>
      <c r="G35" s="141"/>
    </row>
    <row r="36" spans="2:7" hidden="1">
      <c r="B36" s="85" t="s">
        <v>333</v>
      </c>
      <c r="C36" s="141"/>
      <c r="D36" s="141"/>
      <c r="E36" s="141"/>
      <c r="F36" s="141" t="s">
        <v>327</v>
      </c>
      <c r="G36" s="141"/>
    </row>
    <row r="37" spans="2:7" hidden="1">
      <c r="B37" s="139"/>
      <c r="C37" s="142"/>
      <c r="D37" s="142"/>
      <c r="E37" s="142"/>
      <c r="F37" s="141" t="s">
        <v>289</v>
      </c>
      <c r="G37" s="142"/>
    </row>
    <row r="38" spans="2:7" hidden="1">
      <c r="B38" s="138" t="s">
        <v>9</v>
      </c>
      <c r="C38" s="141" t="s">
        <v>212</v>
      </c>
      <c r="D38" s="141"/>
      <c r="E38" s="141"/>
      <c r="F38" s="141" t="s">
        <v>256</v>
      </c>
      <c r="G38" s="141"/>
    </row>
    <row r="39" spans="2:7" hidden="1">
      <c r="B39" s="138" t="s">
        <v>24</v>
      </c>
      <c r="C39" s="141" t="s">
        <v>361</v>
      </c>
      <c r="D39" s="141"/>
      <c r="E39" s="141"/>
      <c r="F39" s="141" t="s">
        <v>372</v>
      </c>
      <c r="G39" s="141"/>
    </row>
    <row r="40" spans="2:7" hidden="1">
      <c r="B40" s="138" t="s">
        <v>51</v>
      </c>
      <c r="C40" s="141" t="s">
        <v>287</v>
      </c>
      <c r="D40" s="141"/>
      <c r="E40" s="141"/>
      <c r="F40" s="141" t="s">
        <v>291</v>
      </c>
      <c r="G40" s="141"/>
    </row>
    <row r="41" spans="2:7" hidden="1">
      <c r="B41" s="138" t="s">
        <v>11</v>
      </c>
      <c r="C41" s="141" t="s">
        <v>212</v>
      </c>
      <c r="D41" s="141"/>
      <c r="E41" s="141"/>
      <c r="F41" s="141" t="s">
        <v>328</v>
      </c>
      <c r="G41" s="141"/>
    </row>
    <row r="42" spans="2:7" hidden="1">
      <c r="B42" s="138" t="s">
        <v>373</v>
      </c>
      <c r="C42" s="141"/>
      <c r="D42" s="141"/>
      <c r="E42" s="141"/>
      <c r="F42" s="141" t="s">
        <v>328</v>
      </c>
      <c r="G42" s="141"/>
    </row>
    <row r="43" spans="2:7" ht="6" customHeight="1">
      <c r="B43" s="147"/>
      <c r="C43" s="147"/>
      <c r="D43" s="147"/>
      <c r="E43" s="147"/>
      <c r="F43" s="141"/>
      <c r="G43" s="138"/>
    </row>
    <row r="44" spans="2:7" ht="44.25" customHeight="1">
      <c r="B44" s="256" t="s">
        <v>509</v>
      </c>
      <c r="C44" s="256"/>
      <c r="D44" s="256"/>
      <c r="E44" s="256"/>
      <c r="F44" s="256"/>
      <c r="G44" s="256"/>
    </row>
    <row r="45" spans="2:7" ht="6" customHeight="1">
      <c r="B45" s="85"/>
      <c r="C45" s="87"/>
      <c r="D45" s="87"/>
      <c r="E45" s="87"/>
      <c r="F45" s="87"/>
      <c r="G45" s="87"/>
    </row>
    <row r="46" spans="2:7">
      <c r="B46" s="85" t="s">
        <v>106</v>
      </c>
      <c r="C46" s="87"/>
      <c r="D46" s="87"/>
      <c r="E46" s="87"/>
      <c r="F46" s="87"/>
      <c r="G46" s="87"/>
    </row>
  </sheetData>
  <mergeCells count="2">
    <mergeCell ref="B3:G3"/>
    <mergeCell ref="B44:G44"/>
  </mergeCells>
  <pageMargins left="0.7" right="0.7" top="0.78740157499999996" bottom="0.78740157499999996" header="0.3" footer="0.3"/>
  <pageSetup orientation="portrait" r:id="rId1"/>
  <ignoredErrors>
    <ignoredError sqref="F6 C7 F10:G12 F16:G16 F9:G9 F18:G22 F17:G17 C30:C42 F26:G26 F28:G28 F27:G27 F25:G25 F24:G24 E29:G42 E25 E28 E26 E18:E22 E16 E10:E12 C8:E9 C13:E15 C10:D12 C17:E17 C16:D16 C24:E24 C18:D22 C27:E27 C26:D26 C28:D28 C25:D2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39"/>
  <sheetViews>
    <sheetView workbookViewId="0">
      <selection activeCell="B3" sqref="B3:E3"/>
    </sheetView>
  </sheetViews>
  <sheetFormatPr baseColWidth="10" defaultColWidth="11.42578125" defaultRowHeight="11.25"/>
  <cols>
    <col min="1" max="1" width="11.42578125" style="4"/>
    <col min="2" max="2" width="47.140625" style="4" customWidth="1"/>
    <col min="3" max="16384" width="11.42578125" style="4"/>
  </cols>
  <sheetData>
    <row r="3" spans="1:6">
      <c r="A3" s="107"/>
      <c r="B3" s="269" t="s">
        <v>513</v>
      </c>
      <c r="C3" s="269"/>
      <c r="D3" s="269"/>
      <c r="E3" s="269"/>
      <c r="F3" s="107"/>
    </row>
    <row r="4" spans="1:6">
      <c r="A4" s="107"/>
      <c r="B4" s="199"/>
      <c r="C4" s="199"/>
      <c r="D4" s="199"/>
      <c r="E4" s="199"/>
      <c r="F4" s="107"/>
    </row>
    <row r="5" spans="1:6" ht="11.25" customHeight="1">
      <c r="A5" s="107"/>
      <c r="B5" s="195"/>
      <c r="C5" s="195"/>
      <c r="D5" s="195"/>
      <c r="E5" s="196" t="s">
        <v>496</v>
      </c>
      <c r="F5" s="107"/>
    </row>
    <row r="6" spans="1:6">
      <c r="A6" s="107"/>
      <c r="B6" s="74"/>
      <c r="C6" s="134" t="s">
        <v>422</v>
      </c>
      <c r="D6" s="134" t="s">
        <v>423</v>
      </c>
      <c r="E6" s="134" t="s">
        <v>423</v>
      </c>
      <c r="F6" s="107"/>
    </row>
    <row r="7" spans="1:6">
      <c r="A7" s="107"/>
      <c r="B7" s="74"/>
      <c r="C7" s="74"/>
      <c r="D7" s="74"/>
      <c r="E7" s="74"/>
      <c r="F7" s="107"/>
    </row>
    <row r="8" spans="1:6">
      <c r="A8" s="107"/>
      <c r="B8" s="85" t="s">
        <v>425</v>
      </c>
      <c r="C8" s="74"/>
      <c r="D8" s="74"/>
      <c r="E8" s="97" t="s">
        <v>134</v>
      </c>
      <c r="F8" s="107"/>
    </row>
    <row r="9" spans="1:6">
      <c r="A9" s="107"/>
      <c r="B9" s="43" t="s">
        <v>426</v>
      </c>
      <c r="C9" s="97" t="s">
        <v>165</v>
      </c>
      <c r="D9" s="97" t="s">
        <v>153</v>
      </c>
      <c r="E9" s="86"/>
      <c r="F9" s="107"/>
    </row>
    <row r="10" spans="1:6">
      <c r="A10" s="107"/>
      <c r="B10" s="85" t="s">
        <v>427</v>
      </c>
      <c r="C10" s="97" t="s">
        <v>334</v>
      </c>
      <c r="D10" s="97" t="s">
        <v>125</v>
      </c>
      <c r="E10" s="97"/>
      <c r="F10" s="107"/>
    </row>
    <row r="11" spans="1:6">
      <c r="A11" s="107"/>
      <c r="B11" s="85"/>
      <c r="C11" s="86"/>
      <c r="D11" s="97"/>
      <c r="E11" s="97"/>
      <c r="F11" s="107"/>
    </row>
    <row r="12" spans="1:6">
      <c r="A12" s="107"/>
      <c r="B12" s="85" t="s">
        <v>428</v>
      </c>
      <c r="C12" s="86"/>
      <c r="D12" s="97"/>
      <c r="E12" s="97" t="s">
        <v>203</v>
      </c>
      <c r="F12" s="107"/>
    </row>
    <row r="13" spans="1:6">
      <c r="A13" s="107"/>
      <c r="B13" s="85" t="s">
        <v>426</v>
      </c>
      <c r="C13" s="97" t="s">
        <v>339</v>
      </c>
      <c r="D13" s="97" t="s">
        <v>1</v>
      </c>
      <c r="E13" s="86"/>
      <c r="F13" s="107"/>
    </row>
    <row r="14" spans="1:6">
      <c r="A14" s="107"/>
      <c r="B14" s="85" t="s">
        <v>427</v>
      </c>
      <c r="C14" s="97" t="s">
        <v>340</v>
      </c>
      <c r="D14" s="97" t="s">
        <v>26</v>
      </c>
      <c r="E14" s="97"/>
      <c r="F14" s="107"/>
    </row>
    <row r="15" spans="1:6">
      <c r="A15" s="107"/>
      <c r="B15" s="85"/>
      <c r="C15" s="86"/>
      <c r="D15" s="97"/>
      <c r="E15" s="97"/>
      <c r="F15" s="107"/>
    </row>
    <row r="16" spans="1:6">
      <c r="A16" s="107"/>
      <c r="B16" s="85" t="s">
        <v>429</v>
      </c>
      <c r="C16" s="86"/>
      <c r="D16" s="97"/>
      <c r="E16" s="97" t="s">
        <v>172</v>
      </c>
      <c r="F16" s="107"/>
    </row>
    <row r="17" spans="1:11">
      <c r="A17" s="107"/>
      <c r="B17" s="85" t="s">
        <v>426</v>
      </c>
      <c r="C17" s="97" t="s">
        <v>181</v>
      </c>
      <c r="D17" s="97" t="s">
        <v>185</v>
      </c>
      <c r="E17" s="86"/>
      <c r="F17" s="107"/>
    </row>
    <row r="18" spans="1:11">
      <c r="A18" s="107"/>
      <c r="B18" s="85" t="s">
        <v>427</v>
      </c>
      <c r="C18" s="97" t="s">
        <v>336</v>
      </c>
      <c r="D18" s="97" t="s">
        <v>192</v>
      </c>
      <c r="E18" s="97"/>
      <c r="F18" s="107"/>
    </row>
    <row r="19" spans="1:11">
      <c r="A19" s="107"/>
      <c r="B19" s="85"/>
      <c r="C19" s="86"/>
      <c r="D19" s="97"/>
      <c r="E19" s="97"/>
      <c r="F19" s="107"/>
    </row>
    <row r="20" spans="1:11">
      <c r="A20" s="107"/>
      <c r="B20" s="85" t="s">
        <v>430</v>
      </c>
      <c r="C20" s="86"/>
      <c r="D20" s="97"/>
      <c r="E20" s="97" t="s">
        <v>1</v>
      </c>
      <c r="F20" s="107"/>
    </row>
    <row r="21" spans="1:11">
      <c r="A21" s="107"/>
      <c r="B21" s="43" t="s">
        <v>426</v>
      </c>
      <c r="C21" s="97" t="s">
        <v>337</v>
      </c>
      <c r="D21" s="97" t="s">
        <v>127</v>
      </c>
      <c r="E21" s="86"/>
      <c r="F21" s="107"/>
    </row>
    <row r="22" spans="1:11">
      <c r="A22" s="107"/>
      <c r="B22" s="43" t="s">
        <v>427</v>
      </c>
      <c r="C22" s="97" t="s">
        <v>338</v>
      </c>
      <c r="D22" s="97" t="s">
        <v>169</v>
      </c>
      <c r="E22" s="97"/>
      <c r="F22" s="107"/>
    </row>
    <row r="23" spans="1:11">
      <c r="A23" s="107"/>
      <c r="B23" s="88"/>
      <c r="C23" s="104"/>
      <c r="D23" s="98"/>
      <c r="E23" s="98"/>
      <c r="F23" s="107"/>
    </row>
    <row r="24" spans="1:11" hidden="1">
      <c r="A24" s="107"/>
      <c r="B24" s="74" t="s">
        <v>9</v>
      </c>
      <c r="C24" s="97" t="s">
        <v>342</v>
      </c>
      <c r="D24" s="97"/>
      <c r="E24" s="107"/>
      <c r="F24" s="107"/>
    </row>
    <row r="25" spans="1:11" hidden="1">
      <c r="A25" s="107"/>
      <c r="B25" s="74" t="s">
        <v>11</v>
      </c>
      <c r="C25" s="97" t="s">
        <v>173</v>
      </c>
      <c r="D25" s="97"/>
      <c r="E25" s="107"/>
      <c r="F25" s="107"/>
    </row>
    <row r="26" spans="1:11" hidden="1">
      <c r="A26" s="107"/>
      <c r="B26" s="74" t="s">
        <v>24</v>
      </c>
      <c r="C26" s="97" t="s">
        <v>341</v>
      </c>
      <c r="D26" s="97"/>
      <c r="E26" s="107"/>
      <c r="F26" s="107"/>
    </row>
    <row r="27" spans="1:11" hidden="1">
      <c r="A27" s="107"/>
      <c r="B27" s="74" t="s">
        <v>51</v>
      </c>
      <c r="C27" s="97" t="s">
        <v>212</v>
      </c>
      <c r="D27" s="97"/>
      <c r="E27" s="107"/>
      <c r="F27" s="107"/>
    </row>
    <row r="28" spans="1:11" ht="4.5" customHeight="1">
      <c r="A28" s="107"/>
      <c r="B28" s="74"/>
      <c r="C28" s="74"/>
      <c r="D28" s="74"/>
      <c r="E28" s="107"/>
      <c r="F28" s="107"/>
    </row>
    <row r="29" spans="1:11" ht="35.25" customHeight="1">
      <c r="A29" s="107"/>
      <c r="B29" s="257" t="s">
        <v>511</v>
      </c>
      <c r="C29" s="257"/>
      <c r="D29" s="257"/>
      <c r="E29" s="257"/>
      <c r="F29" s="107"/>
    </row>
    <row r="30" spans="1:11" ht="23.25" customHeight="1">
      <c r="A30" s="107"/>
      <c r="B30" s="257" t="s">
        <v>512</v>
      </c>
      <c r="C30" s="257"/>
      <c r="D30" s="257"/>
      <c r="E30" s="257"/>
      <c r="F30" s="107"/>
    </row>
    <row r="31" spans="1:11" ht="4.5" customHeight="1">
      <c r="A31" s="107"/>
      <c r="B31" s="74"/>
      <c r="C31" s="74"/>
      <c r="D31" s="74"/>
      <c r="E31" s="107"/>
      <c r="F31" s="107"/>
    </row>
    <row r="32" spans="1:11">
      <c r="A32" s="107"/>
      <c r="B32" s="74" t="s">
        <v>105</v>
      </c>
      <c r="C32" s="74"/>
      <c r="D32" s="74"/>
      <c r="E32" s="74"/>
      <c r="F32" s="107"/>
      <c r="I32" s="258"/>
      <c r="J32" s="258"/>
      <c r="K32" s="258"/>
    </row>
    <row r="33" spans="1:11">
      <c r="A33" s="107"/>
      <c r="B33" s="107"/>
      <c r="C33" s="74"/>
      <c r="D33" s="74"/>
      <c r="E33" s="74"/>
      <c r="F33" s="107"/>
      <c r="I33" s="258"/>
      <c r="J33" s="258"/>
      <c r="K33" s="258"/>
    </row>
    <row r="34" spans="1:11">
      <c r="B34" s="107"/>
      <c r="C34" s="107"/>
      <c r="D34" s="107"/>
      <c r="E34" s="107"/>
      <c r="I34" s="105"/>
      <c r="J34" s="105"/>
      <c r="K34" s="86"/>
    </row>
    <row r="35" spans="1:11">
      <c r="I35" s="86"/>
      <c r="J35" s="94"/>
      <c r="K35" s="86"/>
    </row>
    <row r="39" spans="1:11">
      <c r="B39" s="257"/>
      <c r="C39" s="257"/>
      <c r="D39" s="257"/>
      <c r="E39" s="257"/>
    </row>
  </sheetData>
  <mergeCells count="6">
    <mergeCell ref="B39:E39"/>
    <mergeCell ref="I32:K32"/>
    <mergeCell ref="I33:K33"/>
    <mergeCell ref="B3:E3"/>
    <mergeCell ref="B30:E30"/>
    <mergeCell ref="B29:E29"/>
  </mergeCells>
  <pageMargins left="0.7" right="0.7" top="0.78740157499999996" bottom="0.78740157499999996" header="0.3" footer="0.3"/>
  <pageSetup orientation="portrait" r:id="rId1"/>
  <ignoredErrors>
    <ignoredError sqref="C24:C27 E18:E19 E14:E15 C21 C17 E10:E11 C9 C13 C8:E8 C16:E16 D13:E13 C12:E12 D9:E9 C10:D11 C20:E20 D17:E17 C22:E23 D21:E21 C14:D15 C18:D19"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68"/>
  <sheetViews>
    <sheetView workbookViewId="0">
      <selection activeCell="F2" sqref="F2:S2"/>
    </sheetView>
  </sheetViews>
  <sheetFormatPr baseColWidth="10" defaultColWidth="11.42578125" defaultRowHeight="12.75"/>
  <cols>
    <col min="6" max="19" width="9" customWidth="1"/>
  </cols>
  <sheetData>
    <row r="2" spans="2:19">
      <c r="F2" s="261" t="s">
        <v>388</v>
      </c>
      <c r="G2" s="261"/>
      <c r="H2" s="261"/>
      <c r="I2" s="261"/>
      <c r="J2" s="261"/>
      <c r="K2" s="261"/>
      <c r="L2" s="261"/>
      <c r="M2" s="261"/>
      <c r="N2" s="261"/>
      <c r="O2" s="261"/>
      <c r="P2" s="261"/>
      <c r="Q2" s="261"/>
      <c r="R2" s="261"/>
      <c r="S2" s="261"/>
    </row>
    <row r="3" spans="2:19">
      <c r="F3" s="262" t="s">
        <v>375</v>
      </c>
      <c r="G3" s="262"/>
      <c r="H3" s="262"/>
      <c r="I3" s="262"/>
      <c r="J3" s="262"/>
      <c r="K3" s="262"/>
      <c r="L3" s="262"/>
      <c r="M3" s="262"/>
      <c r="N3" s="262"/>
      <c r="O3" s="262"/>
      <c r="P3" s="262"/>
      <c r="Q3" s="262"/>
      <c r="R3" s="262"/>
      <c r="S3" s="262"/>
    </row>
    <row r="4" spans="2:19">
      <c r="F4" s="84"/>
      <c r="G4" s="84"/>
      <c r="H4" s="84"/>
      <c r="I4" s="84"/>
      <c r="J4" s="84"/>
      <c r="K4" s="84"/>
      <c r="L4" s="84"/>
      <c r="M4" s="84"/>
      <c r="N4" s="84"/>
      <c r="O4" s="84"/>
      <c r="P4" s="84"/>
      <c r="Q4" s="84"/>
      <c r="R4" s="84"/>
      <c r="S4" s="84"/>
    </row>
    <row r="5" spans="2:19">
      <c r="B5" s="2" t="s">
        <v>9</v>
      </c>
      <c r="C5" s="133">
        <v>13</v>
      </c>
      <c r="F5" s="84"/>
      <c r="G5" s="84"/>
      <c r="H5" s="84"/>
      <c r="I5" s="84"/>
      <c r="J5" s="84"/>
      <c r="K5" s="84"/>
      <c r="L5" s="84"/>
      <c r="M5" s="84"/>
      <c r="N5" s="84"/>
      <c r="O5" s="84"/>
      <c r="P5" s="84"/>
      <c r="Q5" s="84"/>
      <c r="R5" s="84"/>
      <c r="S5" s="84"/>
    </row>
    <row r="6" spans="2:19">
      <c r="B6" s="1" t="s">
        <v>360</v>
      </c>
      <c r="C6" s="133">
        <v>1</v>
      </c>
      <c r="F6" s="84"/>
      <c r="G6" s="84"/>
      <c r="H6" s="84"/>
      <c r="I6" s="84"/>
      <c r="J6" s="84"/>
      <c r="K6" s="84"/>
      <c r="L6" s="84"/>
      <c r="M6" s="84"/>
      <c r="N6" s="84"/>
      <c r="O6" s="84"/>
      <c r="P6" s="84"/>
      <c r="Q6" s="84"/>
      <c r="R6" s="84"/>
      <c r="S6" s="84"/>
    </row>
    <row r="7" spans="2:19">
      <c r="B7" s="1" t="s">
        <v>10</v>
      </c>
      <c r="C7" s="133">
        <v>8</v>
      </c>
      <c r="F7" s="84"/>
      <c r="G7" s="84"/>
      <c r="H7" s="84"/>
      <c r="I7" s="84"/>
      <c r="J7" s="84"/>
      <c r="K7" s="84"/>
      <c r="L7" s="84"/>
      <c r="M7" s="84"/>
      <c r="N7" s="84"/>
      <c r="O7" s="84"/>
      <c r="P7" s="84"/>
      <c r="Q7" s="84"/>
      <c r="R7" s="84"/>
      <c r="S7" s="84"/>
    </row>
    <row r="8" spans="2:19">
      <c r="B8" s="1" t="s">
        <v>75</v>
      </c>
      <c r="C8" s="133">
        <v>2</v>
      </c>
      <c r="F8" s="84"/>
      <c r="G8" s="84"/>
      <c r="H8" s="84"/>
      <c r="I8" s="84"/>
      <c r="J8" s="84"/>
      <c r="K8" s="84"/>
      <c r="L8" s="84"/>
      <c r="M8" s="84"/>
      <c r="N8" s="84"/>
      <c r="O8" s="84"/>
      <c r="P8" s="84"/>
      <c r="Q8" s="84"/>
      <c r="R8" s="84"/>
      <c r="S8" s="84"/>
    </row>
    <row r="9" spans="2:19">
      <c r="B9" s="1" t="s">
        <v>11</v>
      </c>
      <c r="C9" s="133">
        <v>8</v>
      </c>
      <c r="F9" s="84"/>
      <c r="G9" s="84"/>
      <c r="H9" s="84"/>
      <c r="I9" s="84"/>
      <c r="J9" s="84"/>
      <c r="K9" s="84"/>
      <c r="L9" s="84"/>
      <c r="M9" s="84"/>
      <c r="N9" s="84"/>
      <c r="O9" s="84"/>
      <c r="P9" s="84"/>
      <c r="Q9" s="84"/>
      <c r="R9" s="84"/>
      <c r="S9" s="84"/>
    </row>
    <row r="10" spans="2:19">
      <c r="B10" s="2" t="s">
        <v>95</v>
      </c>
      <c r="C10" s="133">
        <v>3</v>
      </c>
      <c r="F10" s="84"/>
      <c r="G10" s="84"/>
      <c r="H10" s="84"/>
      <c r="I10" s="84"/>
      <c r="J10" s="84"/>
      <c r="K10" s="84"/>
      <c r="L10" s="84"/>
      <c r="M10" s="84"/>
      <c r="N10" s="84"/>
      <c r="O10" s="84"/>
      <c r="P10" s="84"/>
      <c r="Q10" s="84"/>
      <c r="R10" s="84"/>
      <c r="S10" s="84"/>
    </row>
    <row r="11" spans="2:19">
      <c r="F11" s="84"/>
      <c r="G11" s="84"/>
      <c r="H11" s="84"/>
      <c r="I11" s="84"/>
      <c r="J11" s="84"/>
      <c r="K11" s="84"/>
      <c r="L11" s="84"/>
      <c r="M11" s="84"/>
      <c r="N11" s="84"/>
      <c r="O11" s="84"/>
      <c r="P11" s="84"/>
      <c r="Q11" s="84"/>
      <c r="R11" s="84"/>
      <c r="S11" s="84"/>
    </row>
    <row r="12" spans="2:19">
      <c r="F12" s="84"/>
      <c r="G12" s="84"/>
      <c r="H12" s="84"/>
      <c r="I12" s="84"/>
      <c r="J12" s="84"/>
      <c r="K12" s="84"/>
      <c r="L12" s="84"/>
      <c r="M12" s="84"/>
      <c r="N12" s="84"/>
      <c r="O12" s="84"/>
      <c r="P12" s="84"/>
      <c r="Q12" s="84"/>
      <c r="R12" s="84"/>
      <c r="S12" s="84"/>
    </row>
    <row r="13" spans="2:19">
      <c r="B13" s="1" t="s">
        <v>6</v>
      </c>
      <c r="C13" s="133">
        <v>18</v>
      </c>
      <c r="F13" s="84"/>
      <c r="G13" s="84"/>
      <c r="H13" s="84"/>
      <c r="I13" s="84"/>
      <c r="J13" s="84"/>
      <c r="K13" s="84"/>
      <c r="L13" s="84"/>
      <c r="M13" s="84"/>
      <c r="N13" s="84"/>
      <c r="O13" s="84"/>
      <c r="P13" s="84"/>
      <c r="Q13" s="84"/>
      <c r="R13" s="84"/>
      <c r="S13" s="84"/>
    </row>
    <row r="14" spans="2:19">
      <c r="B14" s="1" t="s">
        <v>7</v>
      </c>
      <c r="C14" s="133">
        <v>6</v>
      </c>
      <c r="F14" s="84"/>
      <c r="G14" s="84"/>
      <c r="H14" s="84"/>
      <c r="I14" s="84"/>
      <c r="J14" s="84"/>
      <c r="K14" s="84"/>
      <c r="L14" s="84"/>
      <c r="M14" s="84"/>
      <c r="N14" s="84"/>
      <c r="O14" s="84"/>
      <c r="P14" s="84"/>
      <c r="Q14" s="84"/>
      <c r="R14" s="84"/>
      <c r="S14" s="84"/>
    </row>
    <row r="15" spans="2:19">
      <c r="B15" s="1" t="s">
        <v>96</v>
      </c>
      <c r="C15" s="133">
        <v>12</v>
      </c>
      <c r="F15" s="84"/>
      <c r="G15" s="84"/>
      <c r="H15" s="84"/>
      <c r="I15" s="84"/>
      <c r="J15" s="84"/>
      <c r="K15" s="84"/>
      <c r="L15" s="84"/>
      <c r="M15" s="84"/>
      <c r="N15" s="84"/>
      <c r="O15" s="84"/>
      <c r="P15" s="84"/>
      <c r="Q15" s="84"/>
      <c r="R15" s="84"/>
      <c r="S15" s="84"/>
    </row>
    <row r="16" spans="2:19">
      <c r="B16" s="1" t="s">
        <v>97</v>
      </c>
      <c r="C16" s="133">
        <v>5</v>
      </c>
      <c r="F16" s="84"/>
      <c r="G16" s="84"/>
      <c r="H16" s="84"/>
      <c r="I16" s="84"/>
      <c r="J16" s="84"/>
      <c r="K16" s="84"/>
      <c r="L16" s="84"/>
      <c r="M16" s="84"/>
      <c r="N16" s="84"/>
      <c r="O16" s="84"/>
      <c r="P16" s="84"/>
      <c r="Q16" s="84"/>
      <c r="R16" s="84"/>
      <c r="S16" s="84"/>
    </row>
    <row r="17" spans="2:19">
      <c r="B17" s="1" t="s">
        <v>362</v>
      </c>
      <c r="C17" s="133">
        <v>4</v>
      </c>
      <c r="F17" s="84"/>
      <c r="G17" s="84"/>
      <c r="H17" s="84"/>
      <c r="I17" s="84"/>
      <c r="J17" s="84"/>
      <c r="K17" s="84"/>
      <c r="L17" s="84"/>
      <c r="M17" s="84"/>
      <c r="N17" s="84"/>
      <c r="O17" s="84"/>
      <c r="P17" s="84"/>
      <c r="Q17" s="84"/>
      <c r="R17" s="84"/>
      <c r="S17" s="84"/>
    </row>
    <row r="18" spans="2:19">
      <c r="B18" s="1" t="s">
        <v>8</v>
      </c>
      <c r="C18" s="133">
        <v>1</v>
      </c>
      <c r="F18" s="84"/>
      <c r="G18" s="84"/>
      <c r="H18" s="84"/>
      <c r="I18" s="84"/>
      <c r="J18" s="84"/>
      <c r="K18" s="84"/>
      <c r="L18" s="84"/>
      <c r="M18" s="84"/>
      <c r="N18" s="84"/>
      <c r="O18" s="84"/>
      <c r="P18" s="84"/>
      <c r="Q18" s="84"/>
      <c r="R18" s="84"/>
      <c r="S18" s="84"/>
    </row>
    <row r="19" spans="2:19">
      <c r="B19" s="1"/>
      <c r="C19" s="133"/>
      <c r="F19" s="84"/>
      <c r="G19" s="84"/>
      <c r="H19" s="84"/>
      <c r="I19" s="84"/>
      <c r="J19" s="84"/>
      <c r="K19" s="84"/>
      <c r="L19" s="84"/>
      <c r="M19" s="84"/>
      <c r="N19" s="84"/>
      <c r="O19" s="84"/>
      <c r="P19" s="84"/>
      <c r="Q19" s="84"/>
      <c r="R19" s="84"/>
      <c r="S19" s="84"/>
    </row>
    <row r="20" spans="2:19">
      <c r="B20" s="1"/>
      <c r="C20" s="133"/>
      <c r="F20" s="84"/>
      <c r="G20" s="84"/>
      <c r="H20" s="84"/>
      <c r="I20" s="84"/>
      <c r="J20" s="84"/>
      <c r="K20" s="84"/>
      <c r="L20" s="84"/>
      <c r="M20" s="84"/>
      <c r="N20" s="84"/>
      <c r="O20" s="84"/>
      <c r="P20" s="84"/>
      <c r="Q20" s="84"/>
      <c r="R20" s="84"/>
      <c r="S20" s="84"/>
    </row>
    <row r="21" spans="2:19">
      <c r="B21" s="1" t="s">
        <v>77</v>
      </c>
      <c r="C21" s="133">
        <v>7</v>
      </c>
      <c r="F21" s="84"/>
      <c r="G21" s="84"/>
      <c r="H21" s="84"/>
      <c r="I21" s="84"/>
      <c r="J21" s="84"/>
      <c r="K21" s="84"/>
      <c r="L21" s="84"/>
      <c r="M21" s="84"/>
      <c r="N21" s="84"/>
      <c r="O21" s="84"/>
      <c r="P21" s="84"/>
      <c r="Q21" s="84"/>
      <c r="R21" s="84"/>
      <c r="S21" s="84"/>
    </row>
    <row r="22" spans="2:19">
      <c r="B22" s="1" t="s">
        <v>12</v>
      </c>
      <c r="C22" s="133">
        <v>15</v>
      </c>
      <c r="F22" s="84"/>
      <c r="G22" s="84"/>
      <c r="H22" s="84"/>
      <c r="I22" s="84"/>
      <c r="J22" s="84"/>
      <c r="K22" s="84"/>
      <c r="L22" s="84"/>
      <c r="M22" s="84"/>
      <c r="N22" s="84"/>
      <c r="O22" s="84"/>
      <c r="P22" s="84"/>
      <c r="Q22" s="84"/>
      <c r="R22" s="84"/>
      <c r="S22" s="84"/>
    </row>
    <row r="23" spans="2:19">
      <c r="B23" s="1" t="s">
        <v>13</v>
      </c>
      <c r="C23" s="133">
        <v>10</v>
      </c>
      <c r="F23" s="84"/>
      <c r="G23" s="84"/>
      <c r="H23" s="84"/>
      <c r="I23" s="84"/>
      <c r="J23" s="84"/>
      <c r="K23" s="84"/>
      <c r="L23" s="84"/>
      <c r="M23" s="84"/>
      <c r="N23" s="84"/>
      <c r="O23" s="84"/>
      <c r="P23" s="84"/>
      <c r="Q23" s="84"/>
      <c r="R23" s="84"/>
      <c r="S23" s="84"/>
    </row>
    <row r="24" spans="2:19">
      <c r="B24" s="1"/>
      <c r="C24" s="132"/>
      <c r="F24" s="84"/>
      <c r="G24" s="84"/>
      <c r="H24" s="84"/>
      <c r="I24" s="84"/>
      <c r="J24" s="84"/>
      <c r="K24" s="84"/>
      <c r="L24" s="84"/>
      <c r="M24" s="84"/>
      <c r="N24" s="84"/>
      <c r="O24" s="84"/>
      <c r="P24" s="84"/>
      <c r="Q24" s="84"/>
      <c r="R24" s="84"/>
      <c r="S24" s="84"/>
    </row>
    <row r="25" spans="2:19">
      <c r="B25" s="1"/>
      <c r="C25" s="132"/>
      <c r="F25" s="84"/>
      <c r="G25" s="84"/>
      <c r="H25" s="84"/>
      <c r="I25" s="84"/>
      <c r="J25" s="84"/>
      <c r="K25" s="84"/>
      <c r="L25" s="84"/>
      <c r="M25" s="84"/>
      <c r="N25" s="84"/>
      <c r="O25" s="84"/>
      <c r="P25" s="84"/>
      <c r="Q25" s="84"/>
      <c r="R25" s="84"/>
      <c r="S25" s="84"/>
    </row>
    <row r="26" spans="2:19">
      <c r="B26" s="1" t="s">
        <v>363</v>
      </c>
      <c r="C26" s="133">
        <v>75</v>
      </c>
      <c r="F26" s="84"/>
      <c r="G26" s="84"/>
      <c r="H26" s="84"/>
      <c r="I26" s="84"/>
      <c r="J26" s="84"/>
      <c r="K26" s="84"/>
      <c r="L26" s="84"/>
      <c r="M26" s="84"/>
      <c r="N26" s="84"/>
      <c r="O26" s="84"/>
      <c r="P26" s="84"/>
      <c r="Q26" s="84"/>
      <c r="R26" s="84"/>
      <c r="S26" s="84"/>
    </row>
    <row r="27" spans="2:19">
      <c r="B27" s="1" t="s">
        <v>364</v>
      </c>
      <c r="C27" s="133">
        <v>72</v>
      </c>
      <c r="F27" s="84"/>
      <c r="G27" s="84"/>
      <c r="H27" s="84"/>
      <c r="I27" s="84"/>
      <c r="J27" s="84"/>
      <c r="K27" s="84"/>
      <c r="L27" s="84"/>
      <c r="M27" s="84"/>
      <c r="N27" s="84"/>
      <c r="O27" s="84"/>
      <c r="P27" s="84"/>
      <c r="Q27" s="84"/>
      <c r="R27" s="84"/>
      <c r="S27" s="84"/>
    </row>
    <row r="28" spans="2:19">
      <c r="B28" s="1" t="s">
        <v>14</v>
      </c>
      <c r="C28" s="270">
        <v>46</v>
      </c>
      <c r="F28" s="84"/>
      <c r="G28" s="84"/>
      <c r="H28" s="84"/>
      <c r="I28" s="84"/>
      <c r="J28" s="84"/>
      <c r="K28" s="84"/>
      <c r="L28" s="84"/>
      <c r="M28" s="84"/>
      <c r="N28" s="84"/>
      <c r="O28" s="84"/>
      <c r="P28" s="84"/>
      <c r="Q28" s="84"/>
      <c r="R28" s="84"/>
      <c r="S28" s="84"/>
    </row>
    <row r="29" spans="2:19">
      <c r="B29" s="1"/>
      <c r="C29" s="132"/>
      <c r="F29" s="84"/>
      <c r="G29" s="84"/>
      <c r="H29" s="84"/>
      <c r="I29" s="84"/>
      <c r="J29" s="84"/>
      <c r="K29" s="84"/>
      <c r="L29" s="84"/>
      <c r="M29" s="84"/>
      <c r="N29" s="84"/>
      <c r="O29" s="84"/>
      <c r="P29" s="84"/>
      <c r="Q29" s="84"/>
      <c r="R29" s="84"/>
      <c r="S29" s="84"/>
    </row>
    <row r="30" spans="2:19">
      <c r="B30" s="1"/>
      <c r="C30" s="132"/>
      <c r="F30" s="84"/>
      <c r="G30" s="84"/>
      <c r="H30" s="84"/>
      <c r="I30" s="84"/>
      <c r="J30" s="84"/>
      <c r="K30" s="84"/>
      <c r="L30" s="84"/>
      <c r="M30" s="84"/>
      <c r="N30" s="84"/>
      <c r="O30" s="84"/>
      <c r="P30" s="84"/>
      <c r="Q30" s="84"/>
      <c r="R30" s="84"/>
      <c r="S30" s="84"/>
    </row>
    <row r="31" spans="2:19">
      <c r="B31" s="1" t="s">
        <v>99</v>
      </c>
      <c r="C31" s="133">
        <v>5</v>
      </c>
      <c r="F31" s="84"/>
      <c r="G31" s="84"/>
      <c r="H31" s="84"/>
      <c r="I31" s="84"/>
      <c r="J31" s="84"/>
      <c r="K31" s="84"/>
      <c r="L31" s="84"/>
      <c r="M31" s="84"/>
      <c r="N31" s="84"/>
      <c r="O31" s="84"/>
      <c r="P31" s="84"/>
      <c r="Q31" s="84"/>
      <c r="R31" s="84"/>
      <c r="S31" s="84"/>
    </row>
    <row r="32" spans="2:19">
      <c r="B32" s="1" t="s">
        <v>15</v>
      </c>
      <c r="C32" s="133">
        <v>5</v>
      </c>
      <c r="F32" s="84"/>
      <c r="G32" s="84"/>
      <c r="H32" s="84"/>
      <c r="I32" s="84"/>
      <c r="J32" s="84"/>
      <c r="K32" s="84"/>
      <c r="L32" s="84"/>
      <c r="M32" s="84"/>
      <c r="N32" s="84"/>
      <c r="O32" s="84"/>
      <c r="P32" s="84"/>
      <c r="Q32" s="84"/>
      <c r="R32" s="84"/>
      <c r="S32" s="84"/>
    </row>
    <row r="33" spans="2:19">
      <c r="B33" s="1" t="s">
        <v>365</v>
      </c>
      <c r="C33" s="133">
        <v>5</v>
      </c>
      <c r="F33" s="84"/>
      <c r="G33" s="84"/>
      <c r="H33" s="84"/>
      <c r="I33" s="84"/>
      <c r="J33" s="84"/>
      <c r="K33" s="84"/>
      <c r="L33" s="84"/>
      <c r="M33" s="84"/>
      <c r="N33" s="84"/>
      <c r="O33" s="84"/>
      <c r="P33" s="84"/>
      <c r="Q33" s="84"/>
      <c r="R33" s="84"/>
      <c r="S33" s="84"/>
    </row>
    <row r="34" spans="2:19">
      <c r="B34" s="1" t="s">
        <v>366</v>
      </c>
      <c r="C34" s="133">
        <v>2</v>
      </c>
      <c r="F34" s="84"/>
      <c r="G34" s="84"/>
      <c r="H34" s="84"/>
      <c r="I34" s="84"/>
      <c r="J34" s="84"/>
      <c r="K34" s="84"/>
      <c r="L34" s="84"/>
      <c r="M34" s="84"/>
      <c r="N34" s="84"/>
      <c r="O34" s="84"/>
      <c r="P34" s="84"/>
      <c r="Q34" s="84"/>
      <c r="R34" s="84"/>
      <c r="S34" s="84"/>
    </row>
    <row r="35" spans="2:19">
      <c r="B35" s="1" t="s">
        <v>367</v>
      </c>
      <c r="C35" s="133">
        <v>5</v>
      </c>
      <c r="F35" s="84"/>
      <c r="G35" s="84"/>
      <c r="H35" s="84"/>
      <c r="I35" s="84"/>
      <c r="J35" s="84"/>
      <c r="K35" s="84"/>
      <c r="L35" s="84"/>
      <c r="M35" s="84"/>
      <c r="N35" s="84"/>
      <c r="O35" s="84"/>
      <c r="P35" s="84"/>
      <c r="Q35" s="84"/>
      <c r="R35" s="84"/>
      <c r="S35" s="84"/>
    </row>
    <row r="36" spans="2:19">
      <c r="B36" s="1" t="s">
        <v>368</v>
      </c>
      <c r="C36" s="133">
        <v>4</v>
      </c>
      <c r="F36" s="84"/>
      <c r="G36" s="84"/>
      <c r="H36" s="84"/>
      <c r="I36" s="84"/>
      <c r="J36" s="84"/>
      <c r="K36" s="84"/>
      <c r="L36" s="84"/>
      <c r="M36" s="84"/>
      <c r="N36" s="84"/>
      <c r="O36" s="84"/>
      <c r="P36" s="84"/>
      <c r="Q36" s="84"/>
      <c r="R36" s="84"/>
      <c r="S36" s="84"/>
    </row>
    <row r="37" spans="2:19">
      <c r="B37" s="1"/>
      <c r="C37" s="132"/>
      <c r="F37" s="84"/>
      <c r="G37" s="84"/>
      <c r="H37" s="84"/>
      <c r="I37" s="84"/>
      <c r="J37" s="84"/>
      <c r="K37" s="84"/>
      <c r="L37" s="84"/>
      <c r="M37" s="84"/>
      <c r="N37" s="84"/>
      <c r="O37" s="84"/>
      <c r="P37" s="84"/>
      <c r="Q37" s="84"/>
      <c r="R37" s="84"/>
      <c r="S37" s="84"/>
    </row>
    <row r="38" spans="2:19">
      <c r="B38" s="1"/>
      <c r="C38" s="132"/>
      <c r="F38" s="84"/>
      <c r="G38" s="84"/>
      <c r="H38" s="84"/>
      <c r="I38" s="84"/>
      <c r="J38" s="84"/>
      <c r="K38" s="84"/>
      <c r="L38" s="84"/>
      <c r="M38" s="84"/>
      <c r="N38" s="84"/>
      <c r="O38" s="84"/>
      <c r="P38" s="84"/>
      <c r="Q38" s="84"/>
      <c r="R38" s="84"/>
      <c r="S38" s="84"/>
    </row>
    <row r="39" spans="2:19">
      <c r="B39" s="1" t="s">
        <v>16</v>
      </c>
      <c r="C39" s="133">
        <v>7</v>
      </c>
      <c r="F39" s="84"/>
      <c r="G39" s="84"/>
      <c r="H39" s="84"/>
      <c r="I39" s="84"/>
      <c r="J39" s="84"/>
      <c r="K39" s="84"/>
      <c r="L39" s="84"/>
      <c r="M39" s="84"/>
      <c r="N39" s="84"/>
      <c r="O39" s="84"/>
      <c r="P39" s="84"/>
      <c r="Q39" s="84"/>
      <c r="R39" s="84"/>
      <c r="S39" s="84"/>
    </row>
    <row r="40" spans="2:19">
      <c r="B40" s="1" t="s">
        <v>17</v>
      </c>
      <c r="C40" s="133">
        <v>2</v>
      </c>
      <c r="F40" s="84"/>
      <c r="G40" s="84"/>
      <c r="H40" s="84"/>
      <c r="I40" s="84"/>
      <c r="J40" s="84"/>
      <c r="K40" s="84"/>
      <c r="L40" s="84"/>
      <c r="M40" s="84"/>
      <c r="N40" s="84"/>
      <c r="O40" s="84"/>
      <c r="P40" s="84"/>
      <c r="Q40" s="84"/>
      <c r="R40" s="84"/>
      <c r="S40" s="84"/>
    </row>
    <row r="41" spans="2:19">
      <c r="B41" s="1" t="s">
        <v>18</v>
      </c>
      <c r="C41" s="133">
        <v>3</v>
      </c>
      <c r="F41" s="84"/>
      <c r="G41" s="84"/>
      <c r="H41" s="84"/>
      <c r="I41" s="84"/>
      <c r="J41" s="84"/>
      <c r="K41" s="84"/>
      <c r="L41" s="84"/>
      <c r="M41" s="84"/>
      <c r="N41" s="84"/>
      <c r="O41" s="84"/>
      <c r="P41" s="84"/>
      <c r="Q41" s="84"/>
      <c r="R41" s="84"/>
      <c r="S41" s="84"/>
    </row>
    <row r="42" spans="2:19">
      <c r="B42" s="1" t="s">
        <v>19</v>
      </c>
      <c r="C42" s="133">
        <v>6</v>
      </c>
      <c r="F42" s="84"/>
      <c r="G42" s="84"/>
      <c r="H42" s="84"/>
      <c r="I42" s="84"/>
      <c r="J42" s="84"/>
      <c r="K42" s="84"/>
      <c r="L42" s="84"/>
      <c r="M42" s="84"/>
      <c r="N42" s="84"/>
      <c r="O42" s="84"/>
      <c r="P42" s="84"/>
      <c r="Q42" s="84"/>
      <c r="R42" s="84"/>
      <c r="S42" s="84"/>
    </row>
    <row r="43" spans="2:19">
      <c r="F43" s="84"/>
      <c r="G43" s="84"/>
      <c r="H43" s="84"/>
      <c r="I43" s="84"/>
      <c r="J43" s="84"/>
      <c r="K43" s="84"/>
      <c r="L43" s="84"/>
      <c r="M43" s="84"/>
      <c r="N43" s="84"/>
      <c r="O43" s="84"/>
      <c r="P43" s="84"/>
      <c r="Q43" s="84"/>
      <c r="R43" s="84"/>
      <c r="S43" s="84"/>
    </row>
    <row r="44" spans="2:19">
      <c r="F44" s="84"/>
      <c r="G44" s="84"/>
      <c r="H44" s="84"/>
      <c r="I44" s="84"/>
      <c r="J44" s="84"/>
      <c r="K44" s="84"/>
      <c r="L44" s="84"/>
      <c r="M44" s="84"/>
      <c r="N44" s="84"/>
      <c r="O44" s="84"/>
      <c r="P44" s="84"/>
      <c r="Q44" s="84"/>
      <c r="R44" s="84"/>
      <c r="S44" s="84"/>
    </row>
    <row r="45" spans="2:19">
      <c r="F45" s="84"/>
      <c r="G45" s="84"/>
      <c r="H45" s="84"/>
      <c r="I45" s="84"/>
      <c r="J45" s="84"/>
      <c r="K45" s="84"/>
      <c r="L45" s="84"/>
      <c r="M45" s="84"/>
      <c r="N45" s="84"/>
      <c r="O45" s="84"/>
      <c r="P45" s="84"/>
      <c r="Q45" s="84"/>
      <c r="R45" s="84"/>
      <c r="S45" s="84"/>
    </row>
    <row r="46" spans="2:19">
      <c r="F46" s="84"/>
      <c r="G46" s="84"/>
      <c r="H46" s="84"/>
      <c r="I46" s="84"/>
      <c r="J46" s="84"/>
      <c r="K46" s="84"/>
      <c r="L46" s="84"/>
      <c r="M46" s="84"/>
      <c r="N46" s="84"/>
      <c r="O46" s="84"/>
      <c r="P46" s="84"/>
      <c r="Q46" s="84"/>
      <c r="R46" s="84"/>
      <c r="S46" s="84"/>
    </row>
    <row r="47" spans="2:19">
      <c r="F47" s="84"/>
      <c r="G47" s="84"/>
      <c r="H47" s="84"/>
      <c r="I47" s="84"/>
      <c r="J47" s="84"/>
      <c r="K47" s="84"/>
      <c r="L47" s="84"/>
      <c r="M47" s="84"/>
      <c r="N47" s="84"/>
      <c r="O47" s="84"/>
      <c r="P47" s="84"/>
      <c r="Q47" s="84"/>
      <c r="R47" s="84"/>
      <c r="S47" s="84"/>
    </row>
    <row r="48" spans="2:19">
      <c r="F48" s="84"/>
      <c r="G48" s="84"/>
      <c r="H48" s="84"/>
      <c r="I48" s="84"/>
      <c r="J48" s="84"/>
      <c r="K48" s="84"/>
      <c r="L48" s="84"/>
      <c r="M48" s="84"/>
      <c r="N48" s="84"/>
      <c r="O48" s="84"/>
      <c r="P48" s="84"/>
      <c r="Q48" s="84"/>
      <c r="R48" s="84"/>
      <c r="S48" s="84"/>
    </row>
    <row r="49" spans="6:19">
      <c r="F49" s="84"/>
      <c r="G49" s="84"/>
      <c r="H49" s="84"/>
      <c r="I49" s="84"/>
      <c r="J49" s="84"/>
      <c r="K49" s="84"/>
      <c r="L49" s="84"/>
      <c r="M49" s="84"/>
      <c r="N49" s="84"/>
      <c r="O49" s="84"/>
      <c r="P49" s="84"/>
      <c r="Q49" s="84"/>
      <c r="R49" s="84"/>
      <c r="S49" s="84"/>
    </row>
    <row r="50" spans="6:19">
      <c r="F50" s="84"/>
      <c r="G50" s="84"/>
      <c r="H50" s="84"/>
      <c r="I50" s="84"/>
      <c r="J50" s="84"/>
      <c r="K50" s="84"/>
      <c r="L50" s="84"/>
      <c r="M50" s="84"/>
      <c r="N50" s="84"/>
      <c r="O50" s="84"/>
      <c r="P50" s="84"/>
      <c r="Q50" s="84"/>
      <c r="R50" s="84"/>
      <c r="S50" s="84"/>
    </row>
    <row r="51" spans="6:19">
      <c r="F51" s="84"/>
      <c r="G51" s="84"/>
      <c r="H51" s="84"/>
      <c r="I51" s="84"/>
      <c r="J51" s="84"/>
      <c r="K51" s="84"/>
      <c r="L51" s="84"/>
      <c r="M51" s="84"/>
      <c r="N51" s="84"/>
      <c r="O51" s="84"/>
      <c r="P51" s="84"/>
      <c r="Q51" s="84"/>
      <c r="R51" s="84"/>
      <c r="S51" s="84"/>
    </row>
    <row r="52" spans="6:19">
      <c r="F52" s="84"/>
      <c r="G52" s="84"/>
      <c r="H52" s="84"/>
      <c r="I52" s="84"/>
      <c r="J52" s="84"/>
      <c r="K52" s="84"/>
      <c r="L52" s="84"/>
      <c r="M52" s="84"/>
      <c r="N52" s="84"/>
      <c r="O52" s="84"/>
      <c r="P52" s="84"/>
      <c r="Q52" s="84"/>
      <c r="R52" s="84"/>
      <c r="S52" s="84"/>
    </row>
    <row r="53" spans="6:19">
      <c r="F53" s="84"/>
      <c r="G53" s="84"/>
      <c r="H53" s="84"/>
      <c r="I53" s="84"/>
      <c r="J53" s="84"/>
      <c r="K53" s="84"/>
      <c r="L53" s="84"/>
      <c r="M53" s="84"/>
      <c r="N53" s="84"/>
      <c r="O53" s="84"/>
      <c r="P53" s="84"/>
      <c r="Q53" s="84"/>
      <c r="R53" s="84"/>
      <c r="S53" s="84"/>
    </row>
    <row r="54" spans="6:19">
      <c r="F54" s="84"/>
      <c r="G54" s="84"/>
      <c r="H54" s="84"/>
      <c r="I54" s="84"/>
      <c r="J54" s="84"/>
      <c r="K54" s="84"/>
      <c r="L54" s="84"/>
      <c r="M54" s="84"/>
      <c r="N54" s="84"/>
      <c r="O54" s="84"/>
      <c r="P54" s="84"/>
      <c r="Q54" s="84"/>
      <c r="R54" s="84"/>
      <c r="S54" s="84"/>
    </row>
    <row r="55" spans="6:19">
      <c r="F55" s="84"/>
      <c r="G55" s="84"/>
      <c r="H55" s="84"/>
      <c r="I55" s="84"/>
      <c r="J55" s="84"/>
      <c r="K55" s="84"/>
      <c r="L55" s="84"/>
      <c r="M55" s="84"/>
      <c r="N55" s="84"/>
      <c r="O55" s="84"/>
      <c r="P55" s="84"/>
      <c r="Q55" s="84"/>
      <c r="R55" s="84"/>
      <c r="S55" s="84"/>
    </row>
    <row r="56" spans="6:19">
      <c r="F56" s="84"/>
      <c r="G56" s="84"/>
      <c r="H56" s="84"/>
      <c r="I56" s="84"/>
      <c r="J56" s="84"/>
      <c r="K56" s="84"/>
      <c r="L56" s="84"/>
      <c r="M56" s="84"/>
      <c r="N56" s="84"/>
      <c r="O56" s="84"/>
      <c r="P56" s="84"/>
      <c r="Q56" s="84"/>
      <c r="R56" s="84"/>
      <c r="S56" s="84"/>
    </row>
    <row r="57" spans="6:19">
      <c r="F57" s="263" t="s">
        <v>389</v>
      </c>
      <c r="G57" s="263"/>
      <c r="H57" s="263"/>
      <c r="I57" s="263"/>
      <c r="J57" s="263"/>
      <c r="K57" s="263"/>
      <c r="L57" s="263"/>
      <c r="M57" s="263"/>
      <c r="N57" s="263"/>
      <c r="O57" s="263"/>
      <c r="P57" s="263"/>
      <c r="Q57" s="263"/>
      <c r="R57" s="263"/>
      <c r="S57" s="263"/>
    </row>
    <row r="58" spans="6:19">
      <c r="F58" s="263" t="s">
        <v>105</v>
      </c>
      <c r="G58" s="263"/>
      <c r="H58" s="263"/>
      <c r="I58" s="263"/>
      <c r="J58" s="263"/>
      <c r="K58" s="263"/>
      <c r="L58" s="263"/>
      <c r="M58" s="263"/>
      <c r="N58" s="263"/>
      <c r="O58" s="263"/>
      <c r="P58" s="263"/>
      <c r="Q58" s="263"/>
      <c r="R58" s="263"/>
      <c r="S58" s="263"/>
    </row>
    <row r="59" spans="6:19">
      <c r="F59" s="143"/>
      <c r="G59" s="143"/>
      <c r="H59" s="143"/>
      <c r="I59" s="143"/>
      <c r="J59" s="143"/>
      <c r="K59" s="143"/>
      <c r="L59" s="143"/>
      <c r="M59" s="143"/>
      <c r="N59" s="143"/>
      <c r="O59" s="143"/>
      <c r="P59" s="143"/>
      <c r="Q59" s="143"/>
      <c r="R59" s="143"/>
      <c r="S59" s="143"/>
    </row>
    <row r="60" spans="6:19">
      <c r="F60" s="143"/>
      <c r="G60" s="143"/>
      <c r="H60" s="143"/>
      <c r="I60" s="143"/>
      <c r="J60" s="143"/>
      <c r="K60" s="143"/>
      <c r="L60" s="143"/>
      <c r="M60" s="143"/>
      <c r="N60" s="143"/>
      <c r="O60" s="143"/>
      <c r="P60" s="143"/>
      <c r="Q60" s="143"/>
      <c r="R60" s="143"/>
      <c r="S60" s="143"/>
    </row>
    <row r="61" spans="6:19">
      <c r="F61" s="143"/>
      <c r="G61" s="143"/>
      <c r="H61" s="143"/>
      <c r="I61" s="143"/>
      <c r="J61" s="143"/>
      <c r="K61" s="143"/>
      <c r="L61" s="143"/>
      <c r="M61" s="143"/>
      <c r="N61" s="143"/>
      <c r="O61" s="143"/>
      <c r="P61" s="143"/>
      <c r="Q61" s="143"/>
      <c r="R61" s="143"/>
      <c r="S61" s="143"/>
    </row>
    <row r="62" spans="6:19">
      <c r="F62" s="143"/>
      <c r="G62" s="143"/>
      <c r="H62" s="143"/>
      <c r="I62" s="143"/>
      <c r="J62" s="143"/>
      <c r="K62" s="143"/>
      <c r="L62" s="143"/>
      <c r="M62" s="143"/>
      <c r="N62" s="143"/>
      <c r="O62" s="143"/>
      <c r="P62" s="143"/>
      <c r="Q62" s="143"/>
      <c r="R62" s="143"/>
      <c r="S62" s="143"/>
    </row>
    <row r="63" spans="6:19">
      <c r="F63" s="143"/>
      <c r="G63" s="143"/>
      <c r="H63" s="143"/>
      <c r="I63" s="143"/>
      <c r="J63" s="143"/>
      <c r="K63" s="143"/>
      <c r="L63" s="143"/>
      <c r="M63" s="143"/>
      <c r="N63" s="143"/>
      <c r="O63" s="143"/>
      <c r="P63" s="143"/>
      <c r="Q63" s="143"/>
      <c r="R63" s="143"/>
      <c r="S63" s="143"/>
    </row>
    <row r="64" spans="6:19">
      <c r="F64" s="143"/>
      <c r="G64" s="143"/>
      <c r="H64" s="143"/>
      <c r="I64" s="143"/>
      <c r="J64" s="143"/>
      <c r="K64" s="143"/>
      <c r="L64" s="143"/>
      <c r="M64" s="143"/>
      <c r="N64" s="143"/>
      <c r="O64" s="143"/>
      <c r="P64" s="143"/>
      <c r="Q64" s="143"/>
      <c r="R64" s="143"/>
      <c r="S64" s="143"/>
    </row>
    <row r="65" spans="6:19">
      <c r="F65" s="143"/>
      <c r="G65" s="143"/>
      <c r="H65" s="143"/>
      <c r="I65" s="143"/>
      <c r="J65" s="143"/>
      <c r="K65" s="143"/>
      <c r="L65" s="143"/>
      <c r="M65" s="143"/>
      <c r="N65" s="143"/>
      <c r="O65" s="143"/>
      <c r="P65" s="143"/>
      <c r="Q65" s="143"/>
      <c r="R65" s="143"/>
      <c r="S65" s="143"/>
    </row>
    <row r="66" spans="6:19">
      <c r="F66" s="143"/>
      <c r="G66" s="143"/>
      <c r="H66" s="143"/>
      <c r="I66" s="143"/>
      <c r="J66" s="143"/>
      <c r="K66" s="143"/>
      <c r="L66" s="143"/>
      <c r="M66" s="143"/>
      <c r="N66" s="143"/>
      <c r="O66" s="143"/>
      <c r="P66" s="143"/>
      <c r="Q66" s="143"/>
      <c r="R66" s="143"/>
      <c r="S66" s="143"/>
    </row>
    <row r="67" spans="6:19">
      <c r="F67" s="143"/>
      <c r="G67" s="143"/>
      <c r="H67" s="143"/>
      <c r="I67" s="143"/>
      <c r="J67" s="143"/>
      <c r="K67" s="143"/>
      <c r="L67" s="143"/>
      <c r="M67" s="143"/>
      <c r="N67" s="143"/>
      <c r="O67" s="143"/>
      <c r="P67" s="143"/>
      <c r="Q67" s="143"/>
      <c r="R67" s="143"/>
      <c r="S67" s="143"/>
    </row>
    <row r="68" spans="6:19">
      <c r="F68" s="143"/>
      <c r="G68" s="143"/>
      <c r="H68" s="143"/>
      <c r="I68" s="143"/>
      <c r="J68" s="143"/>
      <c r="K68" s="143"/>
      <c r="L68" s="143"/>
      <c r="M68" s="143"/>
      <c r="N68" s="143"/>
      <c r="O68" s="143"/>
      <c r="P68" s="143"/>
      <c r="Q68" s="143"/>
      <c r="R68" s="143"/>
      <c r="S68" s="143"/>
    </row>
  </sheetData>
  <mergeCells count="4">
    <mergeCell ref="F3:S3"/>
    <mergeCell ref="F57:S57"/>
    <mergeCell ref="F58:S58"/>
    <mergeCell ref="F2:S2"/>
  </mergeCells>
  <pageMargins left="0.7" right="0.7" top="0.78740157499999996" bottom="0.78740157499999996"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Table1</vt:lpstr>
      <vt:lpstr>Table 2</vt:lpstr>
      <vt:lpstr>Table 3</vt:lpstr>
      <vt:lpstr>Table 4</vt:lpstr>
      <vt:lpstr>Table 5</vt:lpstr>
      <vt:lpstr>Table 6</vt:lpstr>
      <vt:lpstr>Table 7</vt:lpstr>
      <vt:lpstr>Table 8</vt:lpstr>
      <vt:lpstr>Figure 2</vt:lpstr>
      <vt:lpstr>Figure 5</vt:lpstr>
      <vt:lpstr>Data for Figure 5</vt:lpstr>
    </vt:vector>
  </TitlesOfParts>
  <Company>FS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vogel</dc:creator>
  <cp:lastModifiedBy>Ursula Vogel</cp:lastModifiedBy>
  <cp:lastPrinted>2013-05-22T13:51:34Z</cp:lastPrinted>
  <dcterms:created xsi:type="dcterms:W3CDTF">2012-08-31T12:26:09Z</dcterms:created>
  <dcterms:modified xsi:type="dcterms:W3CDTF">2014-10-24T14:18:05Z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-1514291919</vt:i4>
  </property>
  <property fmtid="{D5CDD505-2E9C-101B-9397-08002B2CF9AE}" pid="4" name="_EmailSubject">
    <vt:lpwstr>MSS# 13-334 R2</vt:lpwstr>
  </property>
  <property fmtid="{D5CDD505-2E9C-101B-9397-08002B2CF9AE}" pid="5" name="_AuthorEmail">
    <vt:lpwstr>EDETRAGIACHE@imf.org</vt:lpwstr>
  </property>
  <property fmtid="{D5CDD505-2E9C-101B-9397-08002B2CF9AE}" pid="6" name="_AuthorEmailDisplayName">
    <vt:lpwstr>Detragiache, Enrica</vt:lpwstr>
  </property>
  <property fmtid="{D5CDD505-2E9C-101B-9397-08002B2CF9AE}" pid="7" name="_PreviousAdHocReviewCycleID">
    <vt:i4>657293641</vt:i4>
  </property>
  <property fmtid="{D5CDD505-2E9C-101B-9397-08002B2CF9AE}" pid="8" name="BExAnalyzer_OldName">
    <vt:lpwstr>Tables 2014-10-24.xlsx</vt:lpwstr>
  </property>
</Properties>
</file>